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710" tabRatio="707" firstSheet="3" activeTab="3"/>
  </bookViews>
  <sheets>
    <sheet name="3 years finance on UC" sheetId="1" r:id="rId1"/>
    <sheet name="100 days  applications target" sheetId="2" r:id="rId2"/>
    <sheet name="2014-15 consolidated" sheetId="3" r:id="rId3"/>
    <sheet name="Sh1-Breakup" sheetId="4" r:id="rId4"/>
    <sheet name="Zone agency wise" sheetId="5" r:id="rId5"/>
    <sheet name="Glance sheet" sheetId="6" r:id="rId6"/>
    <sheet name="Finance statement" sheetId="7" r:id="rId7"/>
    <sheet name="KSR statement" sheetId="8" r:id="rId8"/>
    <sheet name="Releases 5 states" sheetId="9" r:id="rId9"/>
    <sheet name="Releases eligibility" sheetId="10" r:id="rId10"/>
    <sheet name="Cumulative figures (MM) receipt" sheetId="11" r:id="rId11"/>
    <sheet name="Cumulative figures" sheetId="12" r:id="rId12"/>
    <sheet name="Agency wise" sheetId="13" r:id="rId13"/>
    <sheet name="State wise" sheetId="14" r:id="rId14"/>
    <sheet name="Sanction &amp; Pending" sheetId="15" r:id="rId15"/>
    <sheet name="Bi-weekly &amp; e-trac" sheetId="16" r:id="rId16"/>
  </sheets>
  <definedNames>
    <definedName name="_xlfn.IFERROR" hidden="1">#NAME?</definedName>
    <definedName name="_xlnm.Print_Area" localSheetId="12">'Agency wise'!$A$1:$AD$37</definedName>
    <definedName name="_xlnm.Print_Area" localSheetId="10">'Cumulative figures (MM) receipt'!$A$1:$J$15</definedName>
    <definedName name="_xlnm.Print_Area" localSheetId="3">'Sh1-Breakup'!$A$1:$DI$93</definedName>
    <definedName name="_xlnm.Print_Area" localSheetId="13">'State wise'!$ED$68:$EY$94</definedName>
    <definedName name="Z_173FFD66_6DA7_4CB8_8A52_ACCB61952CF3_.wvu.Cols" localSheetId="1" hidden="1">'100 days  applications target'!$J:$J</definedName>
    <definedName name="Z_173FFD66_6DA7_4CB8_8A52_ACCB61952CF3_.wvu.Cols" localSheetId="2" hidden="1">'2014-15 consolidated'!$J:$J</definedName>
    <definedName name="Z_173FFD66_6DA7_4CB8_8A52_ACCB61952CF3_.wvu.FilterData" localSheetId="4" hidden="1">'Zone agency wise'!$D$47:$U$47</definedName>
    <definedName name="Z_173FFD66_6DA7_4CB8_8A52_ACCB61952CF3_.wvu.PrintArea" localSheetId="12" hidden="1">'Agency wise'!$A$1:$AD$37</definedName>
    <definedName name="Z_173FFD66_6DA7_4CB8_8A52_ACCB61952CF3_.wvu.PrintArea" localSheetId="10" hidden="1">'Cumulative figures (MM) receipt'!$A$1:$J$15</definedName>
    <definedName name="Z_173FFD66_6DA7_4CB8_8A52_ACCB61952CF3_.wvu.PrintArea" localSheetId="3" hidden="1">'Sh1-Breakup'!$A$1:$DI$93</definedName>
    <definedName name="Z_173FFD66_6DA7_4CB8_8A52_ACCB61952CF3_.wvu.PrintArea" localSheetId="13" hidden="1">'State wise'!$ED$68:$EY$94</definedName>
  </definedNames>
  <calcPr fullCalcOnLoad="1"/>
</workbook>
</file>

<file path=xl/sharedStrings.xml><?xml version="1.0" encoding="utf-8"?>
<sst xmlns="http://schemas.openxmlformats.org/spreadsheetml/2006/main" count="3028" uniqueCount="520">
  <si>
    <t>Sr.NO</t>
  </si>
  <si>
    <t>State/Div/UT</t>
  </si>
  <si>
    <t>No.of Proj.</t>
  </si>
  <si>
    <t>MM (Rs.lakhs)</t>
  </si>
  <si>
    <t>No.of Appli. Received</t>
  </si>
  <si>
    <t>No.of Appli. Sanctioned by DLTFC</t>
  </si>
  <si>
    <t>No.of Appli. Forwarded to banks</t>
  </si>
  <si>
    <t>No.of Appli. Sanctioned by banks</t>
  </si>
  <si>
    <t>No.of Proj</t>
  </si>
  <si>
    <t>MM (Rs.lakh)</t>
  </si>
  <si>
    <t>Achievement % to target</t>
  </si>
  <si>
    <t xml:space="preserve"> Proj. </t>
  </si>
  <si>
    <t xml:space="preserve">MM </t>
  </si>
  <si>
    <t>Employ.</t>
  </si>
  <si>
    <t>EDP given</t>
  </si>
  <si>
    <t>Estimated average project cost (Rs.lakh)</t>
  </si>
  <si>
    <t>Average MM per project (Rs.lakh)</t>
  </si>
  <si>
    <t>KVIC</t>
  </si>
  <si>
    <t>NORTH ZONE</t>
  </si>
  <si>
    <t>UT Chandigarh</t>
  </si>
  <si>
    <t>Delhi</t>
  </si>
  <si>
    <t>Haryana</t>
  </si>
  <si>
    <t>Him.Pradesh</t>
  </si>
  <si>
    <t>Jammu &amp; Kashmir</t>
  </si>
  <si>
    <t>Punjab</t>
  </si>
  <si>
    <t>Rajasthan SO</t>
  </si>
  <si>
    <t>Bikaner DO</t>
  </si>
  <si>
    <t>TOTAL</t>
  </si>
  <si>
    <t>EAST ZONE</t>
  </si>
  <si>
    <t>A &amp; N Islands</t>
  </si>
  <si>
    <t>Bihar</t>
  </si>
  <si>
    <t>Jharkhand</t>
  </si>
  <si>
    <t>Orissa</t>
  </si>
  <si>
    <t>West Bangal</t>
  </si>
  <si>
    <t>Aru. Pradesh</t>
  </si>
  <si>
    <t>Assam</t>
  </si>
  <si>
    <t>Manipur</t>
  </si>
  <si>
    <t>Meghalaya</t>
  </si>
  <si>
    <t>Mizoram</t>
  </si>
  <si>
    <t>Nagaland</t>
  </si>
  <si>
    <t>Tripura</t>
  </si>
  <si>
    <t>Sikkim</t>
  </si>
  <si>
    <t>SOUTH ZONE</t>
  </si>
  <si>
    <t>And. Pradesh</t>
  </si>
  <si>
    <t>Vizag</t>
  </si>
  <si>
    <t>Karnataka</t>
  </si>
  <si>
    <t>Kerala</t>
  </si>
  <si>
    <t>Lakshadweep</t>
  </si>
  <si>
    <t>Pondicherry</t>
  </si>
  <si>
    <t>Tamilnadu SO</t>
  </si>
  <si>
    <t>Madurai DO</t>
  </si>
  <si>
    <t>WEST ZONE</t>
  </si>
  <si>
    <t>Goa</t>
  </si>
  <si>
    <t>Gujarat</t>
  </si>
  <si>
    <t>Maharashtra</t>
  </si>
  <si>
    <t>Nagpur</t>
  </si>
  <si>
    <t>CENTRAL ZONE</t>
  </si>
  <si>
    <t>Chattisgarh</t>
  </si>
  <si>
    <t>Madhya Pradesh</t>
  </si>
  <si>
    <t>Uttarakhand</t>
  </si>
  <si>
    <t>Uttar Pradesh SO</t>
  </si>
  <si>
    <t>Varanasi DO</t>
  </si>
  <si>
    <t>Meerut DO</t>
  </si>
  <si>
    <t>Gorakhpur DO</t>
  </si>
  <si>
    <t>G.TOTAL</t>
  </si>
  <si>
    <t>KVIB</t>
  </si>
  <si>
    <t>DICs</t>
  </si>
  <si>
    <t>M. M (Rs. in lakhs)</t>
  </si>
  <si>
    <t>Emp. (Nos)</t>
  </si>
  <si>
    <t>M. M (Rs.in lakhs)</t>
  </si>
  <si>
    <t>Empl. (Nos)</t>
  </si>
  <si>
    <t>M.M (Rs.in lakhs)</t>
  </si>
  <si>
    <t>Empl.</t>
  </si>
  <si>
    <t xml:space="preserve">No.of Proj. </t>
  </si>
  <si>
    <t>contd..2/-</t>
  </si>
  <si>
    <t>contd. from pre-page</t>
  </si>
  <si>
    <t>:  2  :</t>
  </si>
  <si>
    <t>contd.3/-</t>
  </si>
  <si>
    <t>:  3  :</t>
  </si>
  <si>
    <t>Nagpur D.O.</t>
  </si>
  <si>
    <t>Sr. NO</t>
  </si>
  <si>
    <t>contd. from pre-page :                                                                                                                                :   3  :</t>
  </si>
  <si>
    <t>NORTH EAST ZONE</t>
  </si>
  <si>
    <t xml:space="preserve"> </t>
  </si>
  <si>
    <t>Agency</t>
  </si>
  <si>
    <t>Appli-cations reje-cted by Banks</t>
  </si>
  <si>
    <t>North Zone</t>
  </si>
  <si>
    <t>East Zone</t>
  </si>
  <si>
    <t>South Zone</t>
  </si>
  <si>
    <t>West Zone</t>
  </si>
  <si>
    <t>Central Zone</t>
  </si>
  <si>
    <t>Daman &amp; Diu</t>
  </si>
  <si>
    <t>Disbursement made by nodal branches</t>
  </si>
  <si>
    <t>West Bengal</t>
  </si>
  <si>
    <t>TARGET-2010-11</t>
  </si>
  <si>
    <t xml:space="preserve">Total </t>
  </si>
  <si>
    <t>DIC</t>
  </si>
  <si>
    <t>North Eastern Zone</t>
  </si>
  <si>
    <t>DIRECTORTE OF PMEGP</t>
  </si>
  <si>
    <t xml:space="preserve"> Target</t>
  </si>
  <si>
    <t>Sanctioned</t>
  </si>
  <si>
    <t>Disbursed</t>
  </si>
  <si>
    <t>Percentage</t>
  </si>
  <si>
    <t>Target</t>
  </si>
  <si>
    <t>Sanct.M.M.</t>
  </si>
  <si>
    <t>Disbrs. M.M.</t>
  </si>
  <si>
    <t>Sr.No</t>
  </si>
  <si>
    <t xml:space="preserve">State </t>
  </si>
  <si>
    <t>Proj</t>
  </si>
  <si>
    <t>M.M.</t>
  </si>
  <si>
    <t>Proj.</t>
  </si>
  <si>
    <t xml:space="preserve">Proj. </t>
  </si>
  <si>
    <t>% to Proj</t>
  </si>
  <si>
    <t>% to M.M.</t>
  </si>
  <si>
    <t>:2:</t>
  </si>
  <si>
    <t>Disburs. M.M.</t>
  </si>
  <si>
    <t>Total</t>
  </si>
  <si>
    <t>Zone Total</t>
  </si>
  <si>
    <t>All India Total</t>
  </si>
  <si>
    <t>Sub total of Rajas.</t>
  </si>
  <si>
    <t>Sub total of Rajasthan.</t>
  </si>
  <si>
    <t>Sub total of Maharastra</t>
  </si>
  <si>
    <t>Sub toal of Mahar.,</t>
  </si>
  <si>
    <t>Sub total of Mahar.,</t>
  </si>
  <si>
    <t>Sub total of UP State</t>
  </si>
  <si>
    <t>Sub total of UP</t>
  </si>
  <si>
    <t>Sub total of UP State.</t>
  </si>
  <si>
    <t>Sub total of Andhra.</t>
  </si>
  <si>
    <t>Sub total of T.N</t>
  </si>
  <si>
    <t>Sub total of Andhra</t>
  </si>
  <si>
    <t>Sub Total of T.N.</t>
  </si>
  <si>
    <t>D.O. MEERUT</t>
  </si>
  <si>
    <t>D.O.VARANASI</t>
  </si>
  <si>
    <t>D.O. Gorakhpur</t>
  </si>
  <si>
    <t>All state total</t>
  </si>
  <si>
    <t xml:space="preserve">Zone total </t>
  </si>
  <si>
    <t>Zone total</t>
  </si>
  <si>
    <t>kVIC</t>
  </si>
  <si>
    <t>D.O. BIKANER</t>
  </si>
  <si>
    <t>S.O RAJAS.</t>
  </si>
  <si>
    <t>All State Total</t>
  </si>
  <si>
    <t>D.O. NAGPUR</t>
  </si>
  <si>
    <t xml:space="preserve">All India Total </t>
  </si>
  <si>
    <t>Visag</t>
  </si>
  <si>
    <t>MADURAI</t>
  </si>
  <si>
    <t xml:space="preserve">All State Total </t>
  </si>
  <si>
    <t>Pending MM claims</t>
  </si>
  <si>
    <t>Unspent balance as on date</t>
  </si>
  <si>
    <t>NA</t>
  </si>
  <si>
    <t>cont..2..</t>
  </si>
  <si>
    <t>bhs/per/agency</t>
  </si>
  <si>
    <t xml:space="preserve">Zone Total </t>
  </si>
  <si>
    <t>Name of the SO/DO</t>
  </si>
  <si>
    <t xml:space="preserve">NORTH ZONE </t>
  </si>
  <si>
    <t>Him. Pradesh</t>
  </si>
  <si>
    <t>J.&amp; K.</t>
  </si>
  <si>
    <t>Rajasthan</t>
  </si>
  <si>
    <t>Bikaner</t>
  </si>
  <si>
    <t xml:space="preserve">EAST ZONE </t>
  </si>
  <si>
    <t>A. &amp; N. Islands</t>
  </si>
  <si>
    <t xml:space="preserve">SOUTH ZONE </t>
  </si>
  <si>
    <t>Hyderabad</t>
  </si>
  <si>
    <t>VIZAG (A.P.)</t>
  </si>
  <si>
    <t>Tamilnadu</t>
  </si>
  <si>
    <t xml:space="preserve">Madurai </t>
  </si>
  <si>
    <t>Ahmedabad (Guj)</t>
  </si>
  <si>
    <t>Mumbai(Mah.)</t>
  </si>
  <si>
    <t>D &amp; N Haveli</t>
  </si>
  <si>
    <t>D.O.Nagpur (Mah.)</t>
  </si>
  <si>
    <t xml:space="preserve">CENTRAL ZONE </t>
  </si>
  <si>
    <t>M.P</t>
  </si>
  <si>
    <t>Lucknow (UP)</t>
  </si>
  <si>
    <t>Varanasi</t>
  </si>
  <si>
    <t>Meerut</t>
  </si>
  <si>
    <t>N.E. ZONE</t>
  </si>
  <si>
    <t>GRAND TOTAL</t>
  </si>
  <si>
    <t>PRIME MINISTER'S EMPLOYMENT GENERATION PROGRAMME (PMEGP)</t>
  </si>
  <si>
    <t>Sr.No.</t>
  </si>
  <si>
    <t>State/UT</t>
  </si>
  <si>
    <t>No. of projects</t>
  </si>
  <si>
    <t>Margin Money        (Rs. in lakhs)</t>
  </si>
  <si>
    <t>Employ. (Nos)</t>
  </si>
  <si>
    <t>Margin Money (Rs. in lakhs)</t>
  </si>
  <si>
    <t>% of Achievement   on MM</t>
  </si>
  <si>
    <t>I. NORTH ZONE</t>
  </si>
  <si>
    <t>TOTAL -I</t>
  </si>
  <si>
    <t>II. EAST ZONE</t>
  </si>
  <si>
    <t>TOTAL -II</t>
  </si>
  <si>
    <t>III. N.E.ZONE</t>
  </si>
  <si>
    <t xml:space="preserve">Aru.Pradesh  </t>
  </si>
  <si>
    <t>TOTAL - III</t>
  </si>
  <si>
    <t>IV. SOUTH ZONE</t>
  </si>
  <si>
    <t xml:space="preserve">And.Pradesh </t>
  </si>
  <si>
    <t>Puducherry</t>
  </si>
  <si>
    <t xml:space="preserve">Tamilnadu </t>
  </si>
  <si>
    <t>TOTAL -IV</t>
  </si>
  <si>
    <t>V. WEST ZONE</t>
  </si>
  <si>
    <t xml:space="preserve">Maharashtra </t>
  </si>
  <si>
    <t>TOTAL -V</t>
  </si>
  <si>
    <t>VI. CENTRAL ZONE</t>
  </si>
  <si>
    <t>Uttar Pradesh</t>
  </si>
  <si>
    <t>TOTAL -VI</t>
  </si>
  <si>
    <t>Appli-cations reje-cted by Banks ( in nos)</t>
  </si>
  <si>
    <t>Appli-cations reje-cted by Banks( in nos)</t>
  </si>
  <si>
    <t>Pending MM claims ( in Lakhs)</t>
  </si>
  <si>
    <t>Unspent balance as on date ( in lakhs)</t>
  </si>
  <si>
    <t>Pending MM claims( Rs. In lakhs)</t>
  </si>
  <si>
    <t>Unspent balance as on date (Rs. In lakhs)</t>
  </si>
  <si>
    <t>Unspent balance as on date (Rs.in lakhs)</t>
  </si>
  <si>
    <t>Pending MM claims (Rs.in lakhs)</t>
  </si>
  <si>
    <t>Appli-cations reje-cted by Banks   ( IN NOS)</t>
  </si>
  <si>
    <t>Dehradun (Uttark)</t>
  </si>
  <si>
    <t>Pending MM claims ( in nos)</t>
  </si>
  <si>
    <t>Pending MM claims ( In nos)</t>
  </si>
  <si>
    <t>Unspent balance as on date (Rs. in lakhs)</t>
  </si>
  <si>
    <t>Appli-cations reje-cted by Banks (in nos)</t>
  </si>
  <si>
    <t>Pending MM claims ( In lakhs)</t>
  </si>
  <si>
    <t>Appli-cations reje-cted by Banks ( In Nos)</t>
  </si>
  <si>
    <t>Pending MM claims ( Rs. in lakhs)</t>
  </si>
  <si>
    <t>Unspent balance  after transfer of funds from S.O. Assam( Rs. in lakhs)</t>
  </si>
  <si>
    <t>Appli-cations reje-cted by Banks( in Nos)</t>
  </si>
  <si>
    <t>Pending MM claims (Rs. in Lakhs)</t>
  </si>
  <si>
    <t>Pending MM claims( Rs. in Lakhs)</t>
  </si>
  <si>
    <t>Unspent balance  after transfer of funds from S.O. Assam (Rs. in Lakhs)</t>
  </si>
  <si>
    <t>Pending MM claims( Rs. in lakhs)</t>
  </si>
  <si>
    <t>Unspent balance  after transfer of funds from S.O. Assam (Rs. in lakhs)</t>
  </si>
  <si>
    <t>Pending MM claims (Rs. in lakhs)</t>
  </si>
  <si>
    <t>Unspent balance  after transfer of funds from S.O. Assam ( Rs. in lakhs)</t>
  </si>
  <si>
    <t>Pending MM claims( Rs. in  lakhs)</t>
  </si>
  <si>
    <t>Unspent balance  (Rs. in lakhs)</t>
  </si>
  <si>
    <t>Pending MM claims(Rs. in lakhs)</t>
  </si>
  <si>
    <t>Appli-cations reje-cted by Banks(in nos)</t>
  </si>
  <si>
    <t>Unspent balance as on date(Rs. in lakhs)</t>
  </si>
  <si>
    <t>Unspent balance  as on date( Rs.in lakhs)</t>
  </si>
  <si>
    <t>Pending MM claims ( Rs.in lakhs)</t>
  </si>
  <si>
    <t>TOTAL M.M.               (KVIC, KVIB, DIC)</t>
  </si>
  <si>
    <t>Unspent balance as on  data  (Rs. in lakhs)</t>
  </si>
  <si>
    <t>Unspent balance  as on date(Rs. in lakhs)</t>
  </si>
  <si>
    <t>Utilisation made by SO-DOs</t>
  </si>
  <si>
    <t>TARGET-2011-12</t>
  </si>
  <si>
    <t>H.P</t>
  </si>
  <si>
    <t>J &amp; K</t>
  </si>
  <si>
    <t>D,O. Bikaner</t>
  </si>
  <si>
    <t xml:space="preserve">All Zone Total </t>
  </si>
  <si>
    <t>Funds released/Transferred  etc (Rs. in lakhs)</t>
  </si>
  <si>
    <t xml:space="preserve">Total Funds  Available (Rs. lakhs) </t>
  </si>
  <si>
    <t xml:space="preserve"> Proj </t>
  </si>
  <si>
    <t>Unspent balance available as on date    (23-12)</t>
  </si>
  <si>
    <t xml:space="preserve"> A &amp; N Islands.</t>
  </si>
  <si>
    <t xml:space="preserve">Bihar </t>
  </si>
  <si>
    <t xml:space="preserve">Orissa </t>
  </si>
  <si>
    <t xml:space="preserve">Arunachal </t>
  </si>
  <si>
    <t>Tirupura</t>
  </si>
  <si>
    <t>Visakappatinam</t>
  </si>
  <si>
    <t>Chennai</t>
  </si>
  <si>
    <t>Madurai</t>
  </si>
  <si>
    <t>Pudhucherry</t>
  </si>
  <si>
    <t>Maharastra</t>
  </si>
  <si>
    <t xml:space="preserve">Chattisgarh </t>
  </si>
  <si>
    <t>M.P.</t>
  </si>
  <si>
    <t>Uttarkhand</t>
  </si>
  <si>
    <t>U.P.</t>
  </si>
  <si>
    <t>Gorakhpur</t>
  </si>
  <si>
    <t>Sr. No</t>
  </si>
  <si>
    <t>MM</t>
  </si>
  <si>
    <t>Achievement</t>
  </si>
  <si>
    <t>(Rs. In lakhs)</t>
  </si>
  <si>
    <t>S.N.</t>
  </si>
  <si>
    <t>Name of the Office</t>
  </si>
  <si>
    <t>2008-09</t>
  </si>
  <si>
    <t>2009-10</t>
  </si>
  <si>
    <t>2010-11</t>
  </si>
  <si>
    <t>Releases</t>
  </si>
  <si>
    <t>Utilization</t>
  </si>
  <si>
    <t>Closing (unspent balance)</t>
  </si>
  <si>
    <t xml:space="preserve">Opening  Balance </t>
  </si>
  <si>
    <r>
      <t xml:space="preserve">Releases </t>
    </r>
    <r>
      <rPr>
        <b/>
        <sz val="8"/>
        <color indexed="8"/>
        <rFont val="Verdana"/>
        <family val="2"/>
      </rPr>
      <t>(including transfer)</t>
    </r>
  </si>
  <si>
    <t xml:space="preserve">Total fund (6 +7) </t>
  </si>
  <si>
    <t xml:space="preserve">Total Utilization </t>
  </si>
  <si>
    <t>Unspent Balance (8-9)</t>
  </si>
  <si>
    <t>Opening Balance</t>
  </si>
  <si>
    <t>Total Fund  (11+12)</t>
  </si>
  <si>
    <t xml:space="preserve">J &amp; K </t>
  </si>
  <si>
    <t>S.O. Jaipur</t>
  </si>
  <si>
    <t>: 2 :</t>
  </si>
  <si>
    <t>Op. Balance</t>
  </si>
  <si>
    <t>S.O. Hyderabad</t>
  </si>
  <si>
    <t>D.O. Vizag</t>
  </si>
  <si>
    <t>Chennai S.O.</t>
  </si>
  <si>
    <t>S.O. Mumbai</t>
  </si>
  <si>
    <t>Lucknow SO</t>
  </si>
  <si>
    <t>2011-12</t>
  </si>
  <si>
    <t>Total Fund  (16+17)</t>
  </si>
  <si>
    <t>Unspent Balance (18-19)</t>
  </si>
  <si>
    <t>Contd.2..</t>
  </si>
  <si>
    <t xml:space="preserve">Total fund         (6 +7) </t>
  </si>
  <si>
    <t>PMEGP- PERFORMANCE  FOR  TAMILNADU AND MADURAI-2011-12</t>
  </si>
  <si>
    <t>PMEGP- PERFORMANCE  FOR KARNATAKA-2011-12</t>
  </si>
  <si>
    <t>PMEGP- PERFORMANCE  FOR ANDHRA PRADESH &amp; VISAKAPATTINAM -2011-12</t>
  </si>
  <si>
    <t>PMEGP- PERFORMANCE  FOR UTTARPRADESH-2011-12</t>
  </si>
  <si>
    <t>PMEGP- PERFORMANCE  FOR UTTARAKHAND-2011-12</t>
  </si>
  <si>
    <t>PMEGP- PERFORMANCE  FOR  CHATTISGARH - 2011-12</t>
  </si>
  <si>
    <t>PMEGP- PERFORMANCE  FOR MADHYA PRADESH-2011-12</t>
  </si>
  <si>
    <t>PMEGP- PERFORMANCE  FOR  BIHAR -2011-12</t>
  </si>
  <si>
    <t>PMEGP- PERFORMANCE  FOR  JHARKHAND-2011-12</t>
  </si>
  <si>
    <t>PMEGP- PERFORMANCE  FOR  WEST BENGAL -2011-12</t>
  </si>
  <si>
    <t>PMEGP- PERFORMANCE  FOR  ANDAMAN &amp; NICOBAR ISLANDS -2011-12</t>
  </si>
  <si>
    <t>PMEGP- PERFORMANCE  FOR HARYANA -2011-12</t>
  </si>
  <si>
    <t>PMEGP- PERFORMANCE  FOR HIMACHAL PRADESH -2011-12</t>
  </si>
  <si>
    <t>PMEGP- PERFORMANCE  FOR  JAMMU &amp; KASHMIR -2011-12</t>
  </si>
  <si>
    <t>PMEGP- PERFORMANCE  FOR  PUNJAB -2011-12</t>
  </si>
  <si>
    <t>PMEGP- PERFORMANCE  FOR DELHI-2011-12</t>
  </si>
  <si>
    <t>PMEGP- PERFORMANCE  FOR .UT. CHANDIGARH-2011-12</t>
  </si>
  <si>
    <t>PMEGP- PERFORMANCE  FOR  RAJASTHAN &amp; BIKENAR -2011-12</t>
  </si>
  <si>
    <t>PMEGP- PERFORMANCE  FOR GUJARAT -2011-12</t>
  </si>
  <si>
    <t>PMEGP- PERFORMANCE  FOR GOA -2011-12</t>
  </si>
  <si>
    <t>PMEGP- PERFORMANCE  FOR MAHARASTRA &amp; NAGPUR -2011-12</t>
  </si>
  <si>
    <t>PMEGP- PERFORMANCE  FOR KERALA-2011-12</t>
  </si>
  <si>
    <t>PMEGP- PERFORMANCE  FOR ARUNACHAL PRADESH -2011-12</t>
  </si>
  <si>
    <t>PMEGP- PERFORMANCE  FOR  ASSAM  -2011-12</t>
  </si>
  <si>
    <t>PMEGP- PERFORMANCE  FOR  MANIPUR -2011-12</t>
  </si>
  <si>
    <t>PMEGP- PERFORMANCE  FOR  MEGHALAYA  -2011-12</t>
  </si>
  <si>
    <t>PMEGP- PERFORMANCE  FOR  MIZORAM  -2011-12</t>
  </si>
  <si>
    <t>PMEGP- PERFORMANCE  FOR NAGALAND -2011-12</t>
  </si>
  <si>
    <t>PMEGP- PERFORMANCE  FOR TIRUPURA -2011-12</t>
  </si>
  <si>
    <t>PMEGP- PERFORMANCE  FOR SIKKIM -2011-12</t>
  </si>
  <si>
    <t>S.No</t>
  </si>
  <si>
    <t>( Rs. In Lakhs)</t>
  </si>
  <si>
    <t>Name of the State</t>
  </si>
  <si>
    <t xml:space="preserve">Sanctioned </t>
  </si>
  <si>
    <t>Total Sanctioned</t>
  </si>
  <si>
    <t>Total Disbursement</t>
  </si>
  <si>
    <t>Pro.</t>
  </si>
  <si>
    <t>Projects</t>
  </si>
  <si>
    <t>Sub Total of Raj.</t>
  </si>
  <si>
    <t>Sub total of AP</t>
  </si>
  <si>
    <t>Sub total of TN</t>
  </si>
  <si>
    <t>Sub total of Mahar.</t>
  </si>
  <si>
    <t>(Rs. in lakhs)</t>
  </si>
  <si>
    <t>TOTAL  OF N.Z</t>
  </si>
  <si>
    <t>TOTAL  OF E.Z</t>
  </si>
  <si>
    <t>TOTAL  OF S.Z</t>
  </si>
  <si>
    <t>TOTAL  OF W.Z</t>
  </si>
  <si>
    <t>TOTAL OF C.Z</t>
  </si>
  <si>
    <t xml:space="preserve">TOTAL OF NEZ </t>
  </si>
  <si>
    <t>Year</t>
  </si>
  <si>
    <t>Disbursement</t>
  </si>
  <si>
    <t>Empl</t>
  </si>
  <si>
    <t>Cumulative figures under PMEGP(All India)</t>
  </si>
  <si>
    <t>Cumulative figures under PMEGP (NER)</t>
  </si>
  <si>
    <t xml:space="preserve">Tripura </t>
  </si>
  <si>
    <t>Projects (Nos.)</t>
  </si>
  <si>
    <t>MM (Rs. in lakhs)</t>
  </si>
  <si>
    <t>Empl (nos.)</t>
  </si>
  <si>
    <t>UBI</t>
  </si>
  <si>
    <t xml:space="preserve">Grant Total </t>
  </si>
  <si>
    <t xml:space="preserve">2011-12 </t>
  </si>
  <si>
    <t>B.E. TARGET-2012-13</t>
  </si>
  <si>
    <t>No. of applications placed before DLTFC</t>
  </si>
  <si>
    <t>No.of Appli.  Recommended  by DLTFC</t>
  </si>
  <si>
    <t>SC</t>
  </si>
  <si>
    <t>ST</t>
  </si>
  <si>
    <t>Pending MM Claims as on date (Rs. in lakhs)</t>
  </si>
  <si>
    <t>Unspent balance as on date as per UC       ( Rs. In Lakhs)</t>
  </si>
  <si>
    <t>2012-13</t>
  </si>
  <si>
    <t>Contd. from pre-page</t>
  </si>
  <si>
    <t>Op. Balance for 2012-13  (Rs. in lakhs)</t>
  </si>
  <si>
    <t>PERFORMANCE  ON PMEGP-  SOUTH  ZONE FOR 2012-2013</t>
  </si>
  <si>
    <t>PERFORMANCE  ON PMEGP- WEST  ZONE FOR 2012-2013</t>
  </si>
  <si>
    <t>PERFORMANCE  ON PMEGP-  CENTRAL  ZONE FOR 2012-2013</t>
  </si>
  <si>
    <t>Disbursement made by Nodal  Branches</t>
  </si>
  <si>
    <t>Disbursement made by Nodal Branches</t>
  </si>
  <si>
    <t>Total Fund  (21+22)</t>
  </si>
  <si>
    <t>Unspent Balance (23-24</t>
  </si>
  <si>
    <t>Unspent Balance (23-24)</t>
  </si>
  <si>
    <t>Disbursement made by Nodal branches</t>
  </si>
  <si>
    <t>Total  Target</t>
  </si>
  <si>
    <r>
      <t xml:space="preserve">DICs </t>
    </r>
    <r>
      <rPr>
        <sz val="12"/>
        <rFont val="Arial"/>
        <family val="2"/>
      </rPr>
      <t>(Project - Nos.,   M.M. -Rs. In lakhs)</t>
    </r>
  </si>
  <si>
    <r>
      <t xml:space="preserve">KVIB </t>
    </r>
    <r>
      <rPr>
        <sz val="12"/>
        <rFont val="Arial"/>
        <family val="2"/>
      </rPr>
      <t>(Project - Nos.,  M.M. -Rs. In lakhs)</t>
    </r>
  </si>
  <si>
    <r>
      <t xml:space="preserve">KVIC        </t>
    </r>
    <r>
      <rPr>
        <sz val="12"/>
        <rFont val="Arial"/>
        <family val="2"/>
      </rPr>
      <t>(Project - Nos.,  M.M. -Rs. In lakhs)</t>
    </r>
  </si>
  <si>
    <t>Grant Total</t>
  </si>
  <si>
    <t>.</t>
  </si>
  <si>
    <t>PMEGP- PERFORMANCE  FOR  ORISSA-2012-13 ( as on 3.12.12)</t>
  </si>
  <si>
    <t>TARGET-2012-2013</t>
  </si>
  <si>
    <t>Sub total of Maharashtra</t>
  </si>
  <si>
    <t>Tamilnadu. SO</t>
  </si>
  <si>
    <t>Madurai . DO</t>
  </si>
  <si>
    <t>DIRECTORATE OF PMEGP(FINANCIAL PERFORMANCE)  As per Certificate</t>
  </si>
  <si>
    <t>NET TOTAL</t>
  </si>
  <si>
    <t>Unspent Balance (13-14)</t>
  </si>
  <si>
    <t>Unspent balance available as on date</t>
  </si>
  <si>
    <t xml:space="preserve">Pending  MM claims still to be settled as on date </t>
  </si>
  <si>
    <t>Appli-cations rejected by Banks   ( in nos)</t>
  </si>
  <si>
    <t>Unspent balance as on date as per UC    ( Rs. In Lakhs)</t>
  </si>
  <si>
    <t xml:space="preserve">Employment </t>
  </si>
  <si>
    <t>CUMULATIVE FIGURES UNDER PMEGP (ACTUALS):NER</t>
  </si>
  <si>
    <t>CUMULATIVE FIGURES UNDER PMEGP (ACTUALS): All India</t>
  </si>
  <si>
    <t xml:space="preserve">                                                                                                      </t>
  </si>
  <si>
    <t>AGENCY WISE   TARGET AND ACHIEVMENT UNDER PMEGP  FOR 2012-13  (as on  30.3.2013)- 10.5.2013</t>
  </si>
  <si>
    <t>Contd.3/-</t>
  </si>
  <si>
    <t>D.O. Dharmasala</t>
  </si>
  <si>
    <t>Sub total of HP</t>
  </si>
  <si>
    <t>B.E. TARGET-2013-14</t>
  </si>
  <si>
    <t>Out of Disbursment, the share of SC, ST and Women</t>
  </si>
  <si>
    <t>D.O.Dharmasala</t>
  </si>
  <si>
    <t xml:space="preserve">Pending MM Claims as on date (Rs. in lakhs) </t>
  </si>
  <si>
    <t>D.O. Silchar</t>
  </si>
  <si>
    <t>Sub total of Assam</t>
  </si>
  <si>
    <t>D.O Silchar</t>
  </si>
  <si>
    <t>Sub total  of Assam</t>
  </si>
  <si>
    <t>Chandigarh (U.T.)</t>
  </si>
  <si>
    <t xml:space="preserve">2012-13 </t>
  </si>
  <si>
    <t>2013-14</t>
  </si>
  <si>
    <t xml:space="preserve">2012-13  </t>
  </si>
  <si>
    <t>Total Fund  (26+27)</t>
  </si>
  <si>
    <t>Unspent Balance (28-29</t>
  </si>
  <si>
    <t>D..O. Dharmasal</t>
  </si>
  <si>
    <t>Women</t>
  </si>
  <si>
    <t>Emplo.</t>
  </si>
  <si>
    <r>
      <t xml:space="preserve">MM </t>
    </r>
    <r>
      <rPr>
        <b/>
        <sz val="10"/>
        <rFont val="Arial"/>
        <family val="2"/>
      </rPr>
      <t>(Rs.lakh)</t>
    </r>
  </si>
  <si>
    <t>Op. Balance for 2013-14  (Rs. in lakhs)</t>
  </si>
  <si>
    <t xml:space="preserve">PERFORMANCE  ON PMEGP- NORTH ZONE FOR 2013-14 </t>
  </si>
  <si>
    <t>Sub total of 5 years</t>
  </si>
  <si>
    <t>TARGET</t>
  </si>
  <si>
    <t xml:space="preserve">ACHIVEMENT </t>
  </si>
  <si>
    <t xml:space="preserve">2012-13 (Pro) </t>
  </si>
  <si>
    <t>% of MM Achive.</t>
  </si>
  <si>
    <t xml:space="preserve">Year </t>
  </si>
  <si>
    <t>MM (Rs. in Crores)</t>
  </si>
  <si>
    <t>BFL (Rs. in Crores)</t>
  </si>
  <si>
    <t xml:space="preserve">REGP </t>
  </si>
  <si>
    <t xml:space="preserve">PMRY </t>
  </si>
  <si>
    <t xml:space="preserve">Sub Total </t>
  </si>
  <si>
    <t>Sub total of Rajasthan</t>
  </si>
  <si>
    <t xml:space="preserve">Name of  the Head </t>
  </si>
  <si>
    <t>No. of Applications Received</t>
  </si>
  <si>
    <t>No. of applications forwarded to  banks</t>
  </si>
  <si>
    <t>No. of Applications disbursed by Banks</t>
  </si>
  <si>
    <t>Content</t>
  </si>
  <si>
    <t>As per Bi-weekly Report</t>
  </si>
  <si>
    <t xml:space="preserve"> As  per e-tracking</t>
  </si>
  <si>
    <t>Applications received</t>
  </si>
  <si>
    <t>Applications forwarded to DLTFC</t>
  </si>
  <si>
    <t>Applications recommended by DLTFC</t>
  </si>
  <si>
    <t>Applications forwarded to Banks</t>
  </si>
  <si>
    <t>Applications  sanctioned by Banks</t>
  </si>
  <si>
    <t>Applications disbursed by Banks</t>
  </si>
  <si>
    <t>Margin Money involvement (Rs. in lakh)</t>
  </si>
  <si>
    <t>Difference</t>
  </si>
  <si>
    <t xml:space="preserve">GOVERNMENT RECEIPTS  UNDER PMEGP FROM THE YEAR 2008-09 TO  2012-13 AND 2013-14 (UPTO 15.10.2013) </t>
  </si>
  <si>
    <t>Gujarat*</t>
  </si>
  <si>
    <t>Maharashtra**</t>
  </si>
  <si>
    <t>No. of applications  recommended  by DLTFC</t>
  </si>
  <si>
    <t>2013-14  ( as on  22.10.13)</t>
  </si>
  <si>
    <t>Total Fund  (3+5+6)</t>
  </si>
  <si>
    <t>D.O. Bikaner</t>
  </si>
  <si>
    <t>Sub total of H.P</t>
  </si>
  <si>
    <t>Sub total of Raj.</t>
  </si>
  <si>
    <t>D.O. Visag.,</t>
  </si>
  <si>
    <t>D.O. Madurai</t>
  </si>
  <si>
    <t>D.O. Nagpur</t>
  </si>
  <si>
    <t>Sub total of A.P</t>
  </si>
  <si>
    <t>Sub total of Mah.</t>
  </si>
  <si>
    <t>DO Varanasi</t>
  </si>
  <si>
    <t>Sub Total of UP</t>
  </si>
  <si>
    <t xml:space="preserve">tranfer of funds </t>
  </si>
  <si>
    <t>B.E. Target                         2014-15</t>
  </si>
  <si>
    <t>First Releases against the target of 2014-15</t>
  </si>
  <si>
    <t>MM Target for 2014-15</t>
  </si>
  <si>
    <t>Pending MM of      2013-14</t>
  </si>
  <si>
    <t>2014-15</t>
  </si>
  <si>
    <t>B.E. TARGET-2014-15</t>
  </si>
  <si>
    <t>PMEGP- PERFORMANCE -2014-15</t>
  </si>
  <si>
    <t xml:space="preserve">PMEGP- PERFORMANCE -2014-15 </t>
  </si>
  <si>
    <t xml:space="preserve">B.E. TARGET-2014-15 </t>
  </si>
  <si>
    <t xml:space="preserve">PMEGP- PERFORMANCE -2014-15  </t>
  </si>
  <si>
    <t>PROGRESS REPORT OF PMEGP FOR THE YEAR-  2014-15</t>
  </si>
  <si>
    <t>B.E. TARGET 2014-15</t>
  </si>
  <si>
    <t>ACHIEVEMENT (upto     2014              )</t>
  </si>
  <si>
    <t>Opening Balance  of 2014-15</t>
  </si>
  <si>
    <t xml:space="preserve">                    TARGET </t>
  </si>
  <si>
    <t>Project in Numbers</t>
  </si>
  <si>
    <t>Margin Money (Rs. in Crores)</t>
  </si>
  <si>
    <t>Employment in Nos</t>
  </si>
  <si>
    <t xml:space="preserve">PERFORMANCE </t>
  </si>
  <si>
    <t>Project ( In Nos)</t>
  </si>
  <si>
    <t>M.M. (Rs. in lakhs)</t>
  </si>
  <si>
    <t xml:space="preserve">No. of applications pending for Sanction </t>
  </si>
  <si>
    <t>No. of applications pending for disbursement</t>
  </si>
  <si>
    <t>Unspent balance with SO/DOs               (07-08)</t>
  </si>
  <si>
    <t>Total Fund  (3+5)</t>
  </si>
  <si>
    <t xml:space="preserve">Pending  for disbursement  of previous year            </t>
  </si>
  <si>
    <t>Unspent balance with SO/DOs               (06-07)</t>
  </si>
  <si>
    <t xml:space="preserve">PERFORMANCE  ON PMEGP- NORTH  EAST ZONE FOR 2014-15   </t>
  </si>
  <si>
    <t xml:space="preserve">PERFORMANCE  ON PMEGP- EAST ZONE FOR 2014-15 </t>
  </si>
  <si>
    <t>Dharmasala</t>
  </si>
  <si>
    <t>Silchar</t>
  </si>
  <si>
    <t xml:space="preserve">Funds proposed to be released </t>
  </si>
  <si>
    <t>STATEMENT SHOWING STATEWISE BALANCES, BUDGET, M.M.RELEASES FOR THE YEAR 2014-15  &amp; PROPOSED TO BE RELEASED IN 2ND INSTALLMENT (As on  31.7.2014 )</t>
  </si>
  <si>
    <t>Sub total of 6 years</t>
  </si>
  <si>
    <t>* including Daman and Diu              ** including Dadra Nagar Haveli</t>
  </si>
  <si>
    <t xml:space="preserve">PENDING MM PERTAINING TO 2013-14  AND  DISBURSMENT  MADE DURING   2014-15  and  TOTAL PENDING CLAIMS as on date </t>
  </si>
  <si>
    <t>STATUS  OF PERFORMANCE ENTERED IN THE E-TRACKING AND BI-WEEKLY REPORT AS ON 14.08.2014</t>
  </si>
  <si>
    <t>ACHIEVEMENT (upto  18.8.2014  )</t>
  </si>
  <si>
    <t>Telangana</t>
  </si>
  <si>
    <t>Vizag, D.O</t>
  </si>
  <si>
    <t>Andhra Pradesh</t>
  </si>
  <si>
    <t>Utilisation made by SO-DOs as on 22.8.14</t>
  </si>
  <si>
    <t>2ND Rleleases eligibility</t>
  </si>
  <si>
    <t>Note:  a) An amount of Rs.425.52 crores is pending as on 01.06.2014.  The column No. 10 &amp; 11 includes old and current year sanctioned cases.</t>
  </si>
  <si>
    <t>Telengana</t>
  </si>
  <si>
    <t>STATEMENT SHOWING RELEASES ELIGIBILITY FOR THE YEAR 2014-15                     (As on 27 .8.2014 )</t>
  </si>
  <si>
    <t xml:space="preserve">No. of applications sanctioned by Banks remain pending to be adjusted in 2014-15 </t>
  </si>
  <si>
    <t>No. of applications sanctioned during 2014-15</t>
  </si>
  <si>
    <t xml:space="preserve"> Pending  as on date</t>
  </si>
  <si>
    <t>STATEMENT SHOWING STATEWISE BALANCES, BUDGET, M.M.RELEASES  FOR THE YEAR 2014-15  (As on  31.8.2014 )</t>
  </si>
  <si>
    <r>
      <t>PMEGP- PERFORMANCE -20</t>
    </r>
    <r>
      <rPr>
        <b/>
        <i/>
        <sz val="24"/>
        <rFont val="Arial"/>
        <family val="2"/>
      </rPr>
      <t xml:space="preserve">14-15  As on  </t>
    </r>
    <r>
      <rPr>
        <b/>
        <sz val="24"/>
        <rFont val="Arial"/>
        <family val="2"/>
      </rPr>
      <t xml:space="preserve">  1st   Sept.,2014</t>
    </r>
  </si>
  <si>
    <t>STATEMENT SHOWING STATEWISE BALANCES, BUDGET, M.M.RELEASES FOR THE YEAR 2014-15  (As on 1.9.2014 )</t>
  </si>
  <si>
    <t>2014-15 ( as on 1st Sept, 2014)</t>
  </si>
  <si>
    <t>PERFPR,AMCE STATUS ON PMEGP FOR THE YEAR 2014-15 AT A GLANCE (AS ON 1.9.2014)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</si>
</sst>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\-mm\-dd"/>
    <numFmt numFmtId="167" formatCode="m/d;@"/>
    <numFmt numFmtId="168" formatCode="m/d/yyyy;@"/>
    <numFmt numFmtId="169" formatCode="m/d/yy;@"/>
    <numFmt numFmtId="170" formatCode="[$-409]mmm/yy;@"/>
    <numFmt numFmtId="171" formatCode="[$-409]mmmmm/yy;@"/>
    <numFmt numFmtId="172" formatCode="[$-F800]dddd\,\ mmmm\ dd\,\ yyyy"/>
    <numFmt numFmtId="173" formatCode="00000"/>
    <numFmt numFmtId="174" formatCode="0.00000"/>
    <numFmt numFmtId="175" formatCode="0.0000"/>
    <numFmt numFmtId="176" formatCode="0.0000000"/>
    <numFmt numFmtId="177" formatCode="0.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(* #,##0_);_(* \(#,##0\);_(* &quot;-&quot;??_);_(@_)"/>
  </numFmts>
  <fonts count="1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b/>
      <sz val="14"/>
      <name val="Verdana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b/>
      <sz val="7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i/>
      <sz val="2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sz val="14"/>
      <color indexed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b/>
      <i/>
      <sz val="14"/>
      <name val="Arial"/>
      <family val="2"/>
    </font>
    <font>
      <sz val="11"/>
      <name val="Verdana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4"/>
      <color indexed="53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sz val="16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10"/>
      <name val="Arial"/>
      <family val="2"/>
    </font>
    <font>
      <sz val="11"/>
      <color indexed="10"/>
      <name val="Verdana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rgb="FFFF0000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b/>
      <sz val="8"/>
      <color theme="1"/>
      <name val="Verdana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b/>
      <sz val="1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19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6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6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2" fontId="11" fillId="0" borderId="17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32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2" fontId="30" fillId="0" borderId="10" xfId="0" applyNumberFormat="1" applyFont="1" applyBorder="1" applyAlignment="1">
      <alignment/>
    </xf>
    <xf numFmtId="0" fontId="29" fillId="0" borderId="32" xfId="0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32" xfId="0" applyFont="1" applyBorder="1" applyAlignment="1">
      <alignment/>
    </xf>
    <xf numFmtId="2" fontId="30" fillId="0" borderId="32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1" fontId="30" fillId="0" borderId="32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32" xfId="0" applyFont="1" applyBorder="1" applyAlignment="1">
      <alignment/>
    </xf>
    <xf numFmtId="2" fontId="29" fillId="0" borderId="32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10" xfId="0" applyFont="1" applyBorder="1" applyAlignment="1">
      <alignment/>
    </xf>
    <xf numFmtId="1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9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32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8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2" fontId="33" fillId="0" borderId="32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27" xfId="0" applyFont="1" applyBorder="1" applyAlignment="1">
      <alignment/>
    </xf>
    <xf numFmtId="0" fontId="28" fillId="0" borderId="28" xfId="0" applyFont="1" applyBorder="1" applyAlignment="1">
      <alignment horizontal="center"/>
    </xf>
    <xf numFmtId="0" fontId="33" fillId="0" borderId="28" xfId="0" applyFont="1" applyBorder="1" applyAlignment="1">
      <alignment/>
    </xf>
    <xf numFmtId="0" fontId="33" fillId="0" borderId="28" xfId="0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0" fontId="28" fillId="0" borderId="28" xfId="0" applyFont="1" applyBorder="1" applyAlignment="1">
      <alignment/>
    </xf>
    <xf numFmtId="1" fontId="33" fillId="0" borderId="10" xfId="0" applyNumberFormat="1" applyFont="1" applyBorder="1" applyAlignment="1">
      <alignment/>
    </xf>
    <xf numFmtId="0" fontId="30" fillId="0" borderId="32" xfId="0" applyFont="1" applyBorder="1" applyAlignment="1">
      <alignment horizontal="center"/>
    </xf>
    <xf numFmtId="2" fontId="29" fillId="0" borderId="32" xfId="0" applyNumberFormat="1" applyFont="1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3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31" xfId="0" applyFon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0" borderId="32" xfId="0" applyNumberFormat="1" applyFont="1" applyBorder="1" applyAlignment="1">
      <alignment/>
    </xf>
    <xf numFmtId="0" fontId="28" fillId="0" borderId="31" xfId="0" applyFont="1" applyBorder="1" applyAlignment="1">
      <alignment/>
    </xf>
    <xf numFmtId="0" fontId="9" fillId="0" borderId="26" xfId="0" applyFont="1" applyBorder="1" applyAlignment="1">
      <alignment horizontal="center"/>
    </xf>
    <xf numFmtId="2" fontId="33" fillId="0" borderId="32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/>
    </xf>
    <xf numFmtId="0" fontId="35" fillId="0" borderId="32" xfId="0" applyFont="1" applyBorder="1" applyAlignment="1">
      <alignment/>
    </xf>
    <xf numFmtId="2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2" fontId="32" fillId="0" borderId="32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2" fillId="0" borderId="32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1" fillId="0" borderId="17" xfId="0" applyNumberFormat="1" applyFont="1" applyBorder="1" applyAlignment="1">
      <alignment vertical="center"/>
    </xf>
    <xf numFmtId="1" fontId="33" fillId="0" borderId="32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32" xfId="0" applyFont="1" applyBorder="1" applyAlignment="1">
      <alignment horizontal="center"/>
    </xf>
    <xf numFmtId="0" fontId="38" fillId="0" borderId="32" xfId="0" applyFont="1" applyBorder="1" applyAlignment="1">
      <alignment/>
    </xf>
    <xf numFmtId="0" fontId="33" fillId="0" borderId="47" xfId="0" applyFont="1" applyBorder="1" applyAlignment="1">
      <alignment/>
    </xf>
    <xf numFmtId="0" fontId="3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64" fontId="38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2" fillId="0" borderId="28" xfId="0" applyFont="1" applyBorder="1" applyAlignment="1">
      <alignment/>
    </xf>
    <xf numFmtId="0" fontId="32" fillId="0" borderId="32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8" xfId="0" applyFont="1" applyBorder="1" applyAlignment="1">
      <alignment horizontal="center"/>
    </xf>
    <xf numFmtId="2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32" xfId="0" applyFont="1" applyBorder="1" applyAlignment="1">
      <alignment/>
    </xf>
    <xf numFmtId="2" fontId="32" fillId="0" borderId="32" xfId="0" applyNumberFormat="1" applyFont="1" applyBorder="1" applyAlignment="1">
      <alignment/>
    </xf>
    <xf numFmtId="2" fontId="35" fillId="0" borderId="32" xfId="0" applyNumberFormat="1" applyFont="1" applyBorder="1" applyAlignment="1">
      <alignment/>
    </xf>
    <xf numFmtId="0" fontId="38" fillId="0" borderId="32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30" fillId="0" borderId="47" xfId="0" applyFont="1" applyBorder="1" applyAlignment="1">
      <alignment/>
    </xf>
    <xf numFmtId="0" fontId="30" fillId="0" borderId="48" xfId="0" applyFont="1" applyBorder="1" applyAlignment="1">
      <alignment/>
    </xf>
    <xf numFmtId="0" fontId="33" fillId="0" borderId="48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38" xfId="0" applyFont="1" applyBorder="1" applyAlignment="1">
      <alignment/>
    </xf>
    <xf numFmtId="0" fontId="35" fillId="0" borderId="48" xfId="0" applyFont="1" applyBorder="1" applyAlignment="1">
      <alignment/>
    </xf>
    <xf numFmtId="0" fontId="35" fillId="0" borderId="47" xfId="0" applyFont="1" applyBorder="1" applyAlignment="1">
      <alignment/>
    </xf>
    <xf numFmtId="0" fontId="32" fillId="0" borderId="48" xfId="0" applyFont="1" applyBorder="1" applyAlignment="1">
      <alignment horizontal="center"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8" fillId="0" borderId="28" xfId="0" applyFont="1" applyBorder="1" applyAlignment="1">
      <alignment/>
    </xf>
    <xf numFmtId="0" fontId="38" fillId="0" borderId="28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26" xfId="0" applyFont="1" applyBorder="1" applyAlignment="1">
      <alignment/>
    </xf>
    <xf numFmtId="165" fontId="28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6" fillId="0" borderId="32" xfId="0" applyNumberFormat="1" applyFont="1" applyBorder="1" applyAlignment="1">
      <alignment horizontal="center"/>
    </xf>
    <xf numFmtId="2" fontId="18" fillId="0" borderId="32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3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50" xfId="0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59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165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47" xfId="0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5" fontId="11" fillId="0" borderId="14" xfId="0" applyNumberFormat="1" applyFont="1" applyBorder="1" applyAlignment="1">
      <alignment/>
    </xf>
    <xf numFmtId="165" fontId="11" fillId="0" borderId="4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22" fillId="0" borderId="10" xfId="0" applyFont="1" applyBorder="1" applyAlignment="1">
      <alignment horizontal="center"/>
    </xf>
    <xf numFmtId="0" fontId="12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2" fontId="123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12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2" fontId="12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0" fontId="12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2" fontId="124" fillId="0" borderId="0" xfId="0" applyNumberFormat="1" applyFont="1" applyBorder="1" applyAlignment="1">
      <alignment/>
    </xf>
    <xf numFmtId="2" fontId="124" fillId="0" borderId="0" xfId="0" applyNumberFormat="1" applyFont="1" applyAlignment="1">
      <alignment/>
    </xf>
    <xf numFmtId="0" fontId="12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124" fillId="0" borderId="12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/>
    </xf>
    <xf numFmtId="2" fontId="125" fillId="0" borderId="10" xfId="0" applyNumberFormat="1" applyFont="1" applyBorder="1" applyAlignment="1">
      <alignment/>
    </xf>
    <xf numFmtId="0" fontId="123" fillId="0" borderId="11" xfId="0" applyFont="1" applyBorder="1" applyAlignment="1">
      <alignment/>
    </xf>
    <xf numFmtId="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0" fontId="47" fillId="0" borderId="47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124" fillId="0" borderId="20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/>
    </xf>
    <xf numFmtId="2" fontId="123" fillId="0" borderId="32" xfId="0" applyNumberFormat="1" applyFont="1" applyBorder="1" applyAlignment="1">
      <alignment/>
    </xf>
    <xf numFmtId="0" fontId="122" fillId="0" borderId="47" xfId="0" applyFont="1" applyBorder="1" applyAlignment="1">
      <alignment horizontal="center"/>
    </xf>
    <xf numFmtId="0" fontId="122" fillId="0" borderId="48" xfId="0" applyFont="1" applyBorder="1" applyAlignment="1">
      <alignment horizontal="center"/>
    </xf>
    <xf numFmtId="0" fontId="123" fillId="0" borderId="47" xfId="0" applyFont="1" applyBorder="1" applyAlignment="1">
      <alignment/>
    </xf>
    <xf numFmtId="0" fontId="123" fillId="0" borderId="48" xfId="0" applyFont="1" applyBorder="1" applyAlignment="1">
      <alignment/>
    </xf>
    <xf numFmtId="2" fontId="123" fillId="0" borderId="47" xfId="0" applyNumberFormat="1" applyFont="1" applyBorder="1" applyAlignment="1">
      <alignment/>
    </xf>
    <xf numFmtId="2" fontId="123" fillId="0" borderId="48" xfId="0" applyNumberFormat="1" applyFont="1" applyBorder="1" applyAlignment="1">
      <alignment/>
    </xf>
    <xf numFmtId="2" fontId="124" fillId="0" borderId="47" xfId="0" applyNumberFormat="1" applyFont="1" applyBorder="1" applyAlignment="1">
      <alignment/>
    </xf>
    <xf numFmtId="2" fontId="125" fillId="0" borderId="47" xfId="0" applyNumberFormat="1" applyFont="1" applyBorder="1" applyAlignment="1">
      <alignment/>
    </xf>
    <xf numFmtId="2" fontId="125" fillId="0" borderId="56" xfId="0" applyNumberFormat="1" applyFont="1" applyBorder="1" applyAlignment="1">
      <alignment/>
    </xf>
    <xf numFmtId="2" fontId="124" fillId="0" borderId="14" xfId="0" applyNumberFormat="1" applyFont="1" applyBorder="1" applyAlignment="1">
      <alignment/>
    </xf>
    <xf numFmtId="0" fontId="44" fillId="0" borderId="32" xfId="0" applyFont="1" applyBorder="1" applyAlignment="1">
      <alignment/>
    </xf>
    <xf numFmtId="0" fontId="43" fillId="0" borderId="32" xfId="0" applyFont="1" applyBorder="1" applyAlignment="1">
      <alignment horizontal="center"/>
    </xf>
    <xf numFmtId="0" fontId="124" fillId="0" borderId="32" xfId="0" applyFont="1" applyBorder="1" applyAlignment="1">
      <alignment horizontal="center" wrapText="1"/>
    </xf>
    <xf numFmtId="0" fontId="45" fillId="0" borderId="32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3" xfId="0" applyFont="1" applyFill="1" applyBorder="1" applyAlignment="1">
      <alignment wrapText="1"/>
    </xf>
    <xf numFmtId="0" fontId="122" fillId="0" borderId="28" xfId="0" applyFont="1" applyBorder="1" applyAlignment="1">
      <alignment horizontal="center"/>
    </xf>
    <xf numFmtId="2" fontId="123" fillId="0" borderId="28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41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vertical="center"/>
    </xf>
    <xf numFmtId="0" fontId="49" fillId="0" borderId="10" xfId="0" applyFont="1" applyBorder="1" applyAlignment="1">
      <alignment/>
    </xf>
    <xf numFmtId="0" fontId="16" fillId="0" borderId="17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0" fillId="0" borderId="48" xfId="0" applyNumberFormat="1" applyBorder="1" applyAlignment="1">
      <alignment/>
    </xf>
    <xf numFmtId="0" fontId="11" fillId="0" borderId="13" xfId="0" applyFont="1" applyBorder="1" applyAlignment="1">
      <alignment/>
    </xf>
    <xf numFmtId="0" fontId="21" fillId="0" borderId="32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1" fillId="0" borderId="19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2" fontId="47" fillId="0" borderId="48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2" fontId="2" fillId="0" borderId="6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64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2" fontId="47" fillId="0" borderId="11" xfId="0" applyNumberFormat="1" applyFont="1" applyBorder="1" applyAlignment="1">
      <alignment/>
    </xf>
    <xf numFmtId="2" fontId="50" fillId="0" borderId="10" xfId="0" applyNumberFormat="1" applyFont="1" applyFill="1" applyBorder="1" applyAlignment="1">
      <alignment/>
    </xf>
    <xf numFmtId="2" fontId="11" fillId="0" borderId="19" xfId="0" applyNumberFormat="1" applyFont="1" applyBorder="1" applyAlignment="1">
      <alignment vertical="center"/>
    </xf>
    <xf numFmtId="2" fontId="11" fillId="0" borderId="64" xfId="0" applyNumberFormat="1" applyFont="1" applyBorder="1" applyAlignment="1">
      <alignment vertical="center"/>
    </xf>
    <xf numFmtId="2" fontId="11" fillId="0" borderId="53" xfId="0" applyNumberFormat="1" applyFont="1" applyBorder="1" applyAlignment="1">
      <alignment/>
    </xf>
    <xf numFmtId="0" fontId="11" fillId="0" borderId="19" xfId="0" applyFont="1" applyBorder="1" applyAlignment="1">
      <alignment vertical="center"/>
    </xf>
    <xf numFmtId="2" fontId="0" fillId="0" borderId="47" xfId="0" applyNumberFormat="1" applyBorder="1" applyAlignment="1">
      <alignment/>
    </xf>
    <xf numFmtId="2" fontId="40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7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2" fontId="48" fillId="0" borderId="12" xfId="0" applyNumberFormat="1" applyFont="1" applyFill="1" applyBorder="1" applyAlignment="1">
      <alignment/>
    </xf>
    <xf numFmtId="2" fontId="47" fillId="0" borderId="12" xfId="0" applyNumberFormat="1" applyFont="1" applyBorder="1" applyAlignment="1">
      <alignment/>
    </xf>
    <xf numFmtId="2" fontId="47" fillId="0" borderId="49" xfId="0" applyNumberFormat="1" applyFont="1" applyBorder="1" applyAlignment="1">
      <alignment/>
    </xf>
    <xf numFmtId="0" fontId="27" fillId="0" borderId="13" xfId="0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/>
    </xf>
    <xf numFmtId="2" fontId="27" fillId="0" borderId="17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0" fontId="47" fillId="0" borderId="57" xfId="0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2" fontId="47" fillId="0" borderId="52" xfId="0" applyNumberFormat="1" applyFont="1" applyBorder="1" applyAlignment="1">
      <alignment/>
    </xf>
    <xf numFmtId="2" fontId="47" fillId="0" borderId="1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0" fillId="0" borderId="20" xfId="0" applyFont="1" applyBorder="1" applyAlignment="1">
      <alignment/>
    </xf>
    <xf numFmtId="2" fontId="124" fillId="0" borderId="56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0" fontId="29" fillId="0" borderId="18" xfId="0" applyFont="1" applyBorder="1" applyAlignment="1">
      <alignment/>
    </xf>
    <xf numFmtId="0" fontId="52" fillId="0" borderId="17" xfId="0" applyFont="1" applyFill="1" applyBorder="1" applyAlignment="1">
      <alignment horizontal="center"/>
    </xf>
    <xf numFmtId="2" fontId="27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/>
    </xf>
    <xf numFmtId="1" fontId="2" fillId="0" borderId="19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center"/>
    </xf>
    <xf numFmtId="2" fontId="27" fillId="0" borderId="19" xfId="0" applyNumberFormat="1" applyFont="1" applyFill="1" applyBorder="1" applyAlignment="1">
      <alignment/>
    </xf>
    <xf numFmtId="2" fontId="27" fillId="0" borderId="53" xfId="0" applyNumberFormat="1" applyFont="1" applyBorder="1" applyAlignment="1">
      <alignment/>
    </xf>
    <xf numFmtId="2" fontId="27" fillId="0" borderId="60" xfId="0" applyNumberFormat="1" applyFont="1" applyFill="1" applyBorder="1" applyAlignment="1">
      <alignment/>
    </xf>
    <xf numFmtId="2" fontId="49" fillId="0" borderId="60" xfId="0" applyNumberFormat="1" applyFont="1" applyFill="1" applyBorder="1" applyAlignment="1">
      <alignment/>
    </xf>
    <xf numFmtId="2" fontId="27" fillId="0" borderId="52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44" xfId="0" applyFont="1" applyBorder="1" applyAlignment="1">
      <alignment/>
    </xf>
    <xf numFmtId="0" fontId="0" fillId="0" borderId="53" xfId="0" applyBorder="1" applyAlignment="1">
      <alignment/>
    </xf>
    <xf numFmtId="0" fontId="48" fillId="0" borderId="5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2" fontId="11" fillId="0" borderId="64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53" xfId="0" applyFont="1" applyBorder="1" applyAlignment="1">
      <alignment/>
    </xf>
    <xf numFmtId="2" fontId="0" fillId="0" borderId="38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13" fillId="0" borderId="13" xfId="0" applyFont="1" applyBorder="1" applyAlignment="1">
      <alignment/>
    </xf>
    <xf numFmtId="2" fontId="2" fillId="0" borderId="46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0" fontId="10" fillId="0" borderId="47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48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16" fillId="0" borderId="43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1" fillId="0" borderId="53" xfId="0" applyFont="1" applyBorder="1" applyAlignment="1">
      <alignment horizontal="center"/>
    </xf>
    <xf numFmtId="0" fontId="13" fillId="0" borderId="32" xfId="0" applyFont="1" applyBorder="1" applyAlignment="1">
      <alignment/>
    </xf>
    <xf numFmtId="2" fontId="19" fillId="0" borderId="28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28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6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52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49" xfId="0" applyFont="1" applyBorder="1" applyAlignment="1">
      <alignment/>
    </xf>
    <xf numFmtId="1" fontId="3" fillId="0" borderId="47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47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1" fontId="3" fillId="0" borderId="56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56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5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7" xfId="0" applyFont="1" applyBorder="1" applyAlignment="1">
      <alignment/>
    </xf>
    <xf numFmtId="1" fontId="3" fillId="0" borderId="5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7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49" xfId="0" applyNumberFormat="1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2" fontId="11" fillId="0" borderId="53" xfId="0" applyNumberFormat="1" applyFont="1" applyBorder="1" applyAlignment="1">
      <alignment vertical="center"/>
    </xf>
    <xf numFmtId="2" fontId="2" fillId="0" borderId="53" xfId="0" applyNumberFormat="1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2" fontId="125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wrapText="1"/>
    </xf>
    <xf numFmtId="2" fontId="55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66" xfId="0" applyFont="1" applyBorder="1" applyAlignment="1">
      <alignment/>
    </xf>
    <xf numFmtId="2" fontId="127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32" xfId="0" applyFont="1" applyBorder="1" applyAlignment="1">
      <alignment wrapText="1"/>
    </xf>
    <xf numFmtId="0" fontId="123" fillId="0" borderId="32" xfId="0" applyFont="1" applyBorder="1" applyAlignment="1">
      <alignment/>
    </xf>
    <xf numFmtId="2" fontId="43" fillId="0" borderId="53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23" fillId="0" borderId="46" xfId="0" applyFont="1" applyBorder="1" applyAlignment="1">
      <alignment/>
    </xf>
    <xf numFmtId="0" fontId="43" fillId="35" borderId="41" xfId="0" applyFont="1" applyFill="1" applyBorder="1" applyAlignment="1">
      <alignment/>
    </xf>
    <xf numFmtId="2" fontId="125" fillId="35" borderId="40" xfId="0" applyNumberFormat="1" applyFont="1" applyFill="1" applyBorder="1" applyAlignment="1">
      <alignment/>
    </xf>
    <xf numFmtId="2" fontId="124" fillId="0" borderId="39" xfId="0" applyNumberFormat="1" applyFont="1" applyBorder="1" applyAlignment="1">
      <alignment/>
    </xf>
    <xf numFmtId="2" fontId="128" fillId="0" borderId="10" xfId="0" applyNumberFormat="1" applyFont="1" applyBorder="1" applyAlignment="1">
      <alignment/>
    </xf>
    <xf numFmtId="2" fontId="129" fillId="0" borderId="47" xfId="0" applyNumberFormat="1" applyFont="1" applyBorder="1" applyAlignment="1">
      <alignment/>
    </xf>
    <xf numFmtId="2" fontId="12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1" fillId="0" borderId="59" xfId="0" applyFont="1" applyBorder="1" applyAlignment="1">
      <alignment/>
    </xf>
    <xf numFmtId="2" fontId="10" fillId="0" borderId="3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1" fillId="0" borderId="25" xfId="0" applyFont="1" applyBorder="1" applyAlignment="1">
      <alignment/>
    </xf>
    <xf numFmtId="2" fontId="10" fillId="0" borderId="33" xfId="0" applyNumberFormat="1" applyFont="1" applyBorder="1" applyAlignment="1">
      <alignment/>
    </xf>
    <xf numFmtId="0" fontId="4" fillId="0" borderId="49" xfId="0" applyFont="1" applyBorder="1" applyAlignment="1">
      <alignment/>
    </xf>
    <xf numFmtId="10" fontId="0" fillId="0" borderId="0" xfId="0" applyNumberFormat="1" applyAlignment="1">
      <alignment wrapText="1"/>
    </xf>
    <xf numFmtId="0" fontId="4" fillId="0" borderId="6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4" fillId="0" borderId="69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6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26" fillId="0" borderId="47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70" xfId="0" applyNumberFormat="1" applyFont="1" applyBorder="1" applyAlignment="1">
      <alignment/>
    </xf>
    <xf numFmtId="0" fontId="26" fillId="0" borderId="56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2" fontId="58" fillId="0" borderId="11" xfId="0" applyNumberFormat="1" applyFont="1" applyBorder="1" applyAlignment="1">
      <alignment horizontal="center"/>
    </xf>
    <xf numFmtId="2" fontId="23" fillId="0" borderId="71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0" fontId="26" fillId="0" borderId="66" xfId="0" applyFont="1" applyBorder="1" applyAlignment="1">
      <alignment/>
    </xf>
    <xf numFmtId="0" fontId="23" fillId="0" borderId="13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58" fillId="0" borderId="10" xfId="0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70" xfId="0" applyFont="1" applyBorder="1" applyAlignment="1">
      <alignment/>
    </xf>
    <xf numFmtId="0" fontId="59" fillId="0" borderId="56" xfId="0" applyFont="1" applyBorder="1" applyAlignment="1">
      <alignment horizontal="center"/>
    </xf>
    <xf numFmtId="0" fontId="58" fillId="0" borderId="11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2" fontId="27" fillId="0" borderId="6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2" fontId="15" fillId="0" borderId="22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0" fontId="60" fillId="0" borderId="12" xfId="0" applyFont="1" applyBorder="1" applyAlignment="1">
      <alignment/>
    </xf>
    <xf numFmtId="0" fontId="61" fillId="0" borderId="10" xfId="0" applyFont="1" applyBorder="1" applyAlignment="1">
      <alignment/>
    </xf>
    <xf numFmtId="0" fontId="14" fillId="0" borderId="72" xfId="0" applyFont="1" applyBorder="1" applyAlignment="1">
      <alignment/>
    </xf>
    <xf numFmtId="0" fontId="15" fillId="0" borderId="24" xfId="0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0" borderId="72" xfId="0" applyNumberFormat="1" applyFont="1" applyBorder="1" applyAlignment="1">
      <alignment horizontal="center"/>
    </xf>
    <xf numFmtId="2" fontId="15" fillId="0" borderId="7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8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34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 wrapText="1"/>
    </xf>
    <xf numFmtId="0" fontId="49" fillId="0" borderId="27" xfId="0" applyFont="1" applyBorder="1" applyAlignment="1">
      <alignment/>
    </xf>
    <xf numFmtId="0" fontId="47" fillId="0" borderId="12" xfId="0" applyFont="1" applyBorder="1" applyAlignment="1">
      <alignment/>
    </xf>
    <xf numFmtId="1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2" fontId="15" fillId="0" borderId="11" xfId="0" applyNumberFormat="1" applyFont="1" applyBorder="1" applyAlignment="1">
      <alignment horizontal="center" wrapText="1"/>
    </xf>
    <xf numFmtId="0" fontId="15" fillId="0" borderId="44" xfId="0" applyFont="1" applyBorder="1" applyAlignment="1">
      <alignment horizontal="center"/>
    </xf>
    <xf numFmtId="2" fontId="15" fillId="0" borderId="61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2" fontId="55" fillId="0" borderId="17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2" fontId="15" fillId="0" borderId="69" xfId="0" applyNumberFormat="1" applyFont="1" applyBorder="1" applyAlignment="1">
      <alignment horizontal="center"/>
    </xf>
    <xf numFmtId="2" fontId="15" fillId="0" borderId="68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55" fillId="0" borderId="32" xfId="0" applyNumberFormat="1" applyFont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0" fontId="23" fillId="0" borderId="74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30" fillId="0" borderId="47" xfId="0" applyNumberFormat="1" applyFont="1" applyBorder="1" applyAlignment="1">
      <alignment/>
    </xf>
    <xf numFmtId="2" fontId="130" fillId="0" borderId="10" xfId="0" applyNumberFormat="1" applyFont="1" applyBorder="1" applyAlignment="1">
      <alignment/>
    </xf>
    <xf numFmtId="2" fontId="130" fillId="0" borderId="48" xfId="0" applyNumberFormat="1" applyFont="1" applyBorder="1" applyAlignment="1">
      <alignment/>
    </xf>
    <xf numFmtId="2" fontId="56" fillId="0" borderId="10" xfId="0" applyNumberFormat="1" applyFont="1" applyFill="1" applyBorder="1" applyAlignment="1">
      <alignment wrapText="1"/>
    </xf>
    <xf numFmtId="0" fontId="130" fillId="0" borderId="10" xfId="0" applyFont="1" applyBorder="1" applyAlignment="1">
      <alignment/>
    </xf>
    <xf numFmtId="2" fontId="56" fillId="0" borderId="10" xfId="0" applyNumberFormat="1" applyFont="1" applyFill="1" applyBorder="1" applyAlignment="1">
      <alignment vertical="center" wrapText="1"/>
    </xf>
    <xf numFmtId="2" fontId="130" fillId="0" borderId="10" xfId="0" applyNumberFormat="1" applyFont="1" applyFill="1" applyBorder="1" applyAlignment="1">
      <alignment/>
    </xf>
    <xf numFmtId="2" fontId="129" fillId="0" borderId="48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130" fillId="0" borderId="52" xfId="0" applyNumberFormat="1" applyFont="1" applyBorder="1" applyAlignment="1">
      <alignment/>
    </xf>
    <xf numFmtId="2" fontId="130" fillId="0" borderId="56" xfId="0" applyNumberFormat="1" applyFont="1" applyBorder="1" applyAlignment="1">
      <alignment/>
    </xf>
    <xf numFmtId="2" fontId="56" fillId="0" borderId="11" xfId="0" applyNumberFormat="1" applyFont="1" applyBorder="1" applyAlignment="1">
      <alignment/>
    </xf>
    <xf numFmtId="0" fontId="130" fillId="0" borderId="11" xfId="0" applyFont="1" applyBorder="1" applyAlignment="1">
      <alignment/>
    </xf>
    <xf numFmtId="2" fontId="130" fillId="0" borderId="11" xfId="0" applyNumberFormat="1" applyFont="1" applyBorder="1" applyAlignment="1">
      <alignment/>
    </xf>
    <xf numFmtId="2" fontId="56" fillId="0" borderId="11" xfId="0" applyNumberFormat="1" applyFont="1" applyBorder="1" applyAlignment="1">
      <alignment/>
    </xf>
    <xf numFmtId="0" fontId="131" fillId="0" borderId="10" xfId="0" applyFont="1" applyBorder="1" applyAlignment="1">
      <alignment/>
    </xf>
    <xf numFmtId="2" fontId="46" fillId="0" borderId="39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36" borderId="0" xfId="0" applyFill="1" applyAlignment="1">
      <alignment/>
    </xf>
    <xf numFmtId="0" fontId="4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53" xfId="0" applyFont="1" applyFill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44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15" fillId="0" borderId="53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2" fontId="14" fillId="0" borderId="12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2" fontId="15" fillId="0" borderId="17" xfId="0" applyNumberFormat="1" applyFont="1" applyFill="1" applyBorder="1" applyAlignment="1">
      <alignment horizontal="center"/>
    </xf>
    <xf numFmtId="0" fontId="14" fillId="0" borderId="57" xfId="0" applyFont="1" applyBorder="1" applyAlignment="1">
      <alignment horizontal="center" vertical="center" wrapText="1"/>
    </xf>
    <xf numFmtId="0" fontId="15" fillId="0" borderId="59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4" fillId="0" borderId="10" xfId="0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0" fontId="64" fillId="0" borderId="12" xfId="0" applyFont="1" applyBorder="1" applyAlignment="1">
      <alignment horizontal="center" wrapText="1"/>
    </xf>
    <xf numFmtId="2" fontId="64" fillId="0" borderId="12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center"/>
    </xf>
    <xf numFmtId="2" fontId="64" fillId="0" borderId="12" xfId="0" applyNumberFormat="1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2" fontId="26" fillId="0" borderId="71" xfId="0" applyNumberFormat="1" applyFont="1" applyBorder="1" applyAlignment="1">
      <alignment/>
    </xf>
    <xf numFmtId="2" fontId="26" fillId="0" borderId="66" xfId="0" applyNumberFormat="1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4" fillId="0" borderId="53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0" fontId="47" fillId="0" borderId="57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9" fillId="0" borderId="44" xfId="0" applyFont="1" applyBorder="1" applyAlignment="1">
      <alignment/>
    </xf>
    <xf numFmtId="2" fontId="27" fillId="0" borderId="17" xfId="0" applyNumberFormat="1" applyFont="1" applyBorder="1" applyAlignment="1">
      <alignment/>
    </xf>
    <xf numFmtId="0" fontId="47" fillId="0" borderId="46" xfId="0" applyFont="1" applyBorder="1" applyAlignment="1">
      <alignment horizontal="center"/>
    </xf>
    <xf numFmtId="0" fontId="27" fillId="0" borderId="39" xfId="0" applyFont="1" applyBorder="1" applyAlignment="1">
      <alignment/>
    </xf>
    <xf numFmtId="2" fontId="49" fillId="0" borderId="39" xfId="0" applyNumberFormat="1" applyFont="1" applyBorder="1" applyAlignment="1">
      <alignment/>
    </xf>
    <xf numFmtId="2" fontId="27" fillId="0" borderId="42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Fill="1" applyBorder="1" applyAlignment="1">
      <alignment/>
    </xf>
    <xf numFmtId="0" fontId="14" fillId="0" borderId="4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124" fillId="0" borderId="10" xfId="0" applyFont="1" applyBorder="1" applyAlignment="1">
      <alignment horizontal="center"/>
    </xf>
    <xf numFmtId="0" fontId="124" fillId="0" borderId="48" xfId="0" applyFont="1" applyBorder="1" applyAlignment="1">
      <alignment horizontal="center"/>
    </xf>
    <xf numFmtId="2" fontId="132" fillId="0" borderId="10" xfId="0" applyNumberFormat="1" applyFont="1" applyBorder="1" applyAlignment="1">
      <alignment/>
    </xf>
    <xf numFmtId="2" fontId="132" fillId="0" borderId="48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49" fillId="0" borderId="10" xfId="0" applyNumberFormat="1" applyFont="1" applyFill="1" applyBorder="1" applyAlignment="1">
      <alignment/>
    </xf>
    <xf numFmtId="2" fontId="15" fillId="0" borderId="59" xfId="0" applyNumberFormat="1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2" fontId="15" fillId="0" borderId="76" xfId="0" applyNumberFormat="1" applyFont="1" applyBorder="1" applyAlignment="1">
      <alignment horizontal="center"/>
    </xf>
    <xf numFmtId="2" fontId="15" fillId="0" borderId="77" xfId="0" applyNumberFormat="1" applyFont="1" applyBorder="1" applyAlignment="1">
      <alignment horizontal="center"/>
    </xf>
    <xf numFmtId="2" fontId="14" fillId="0" borderId="12" xfId="0" applyNumberFormat="1" applyFont="1" applyFill="1" applyBorder="1" applyAlignment="1">
      <alignment/>
    </xf>
    <xf numFmtId="2" fontId="55" fillId="0" borderId="11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2" fillId="0" borderId="11" xfId="0" applyFont="1" applyBorder="1" applyAlignment="1">
      <alignment/>
    </xf>
    <xf numFmtId="2" fontId="55" fillId="0" borderId="17" xfId="0" applyNumberFormat="1" applyFont="1" applyFill="1" applyBorder="1" applyAlignment="1">
      <alignment horizontal="center"/>
    </xf>
    <xf numFmtId="2" fontId="49" fillId="0" borderId="61" xfId="0" applyNumberFormat="1" applyFont="1" applyBorder="1" applyAlignment="1">
      <alignment/>
    </xf>
    <xf numFmtId="2" fontId="49" fillId="0" borderId="78" xfId="0" applyNumberFormat="1" applyFont="1" applyFill="1" applyBorder="1" applyAlignment="1">
      <alignment/>
    </xf>
    <xf numFmtId="2" fontId="27" fillId="0" borderId="19" xfId="0" applyNumberFormat="1" applyFont="1" applyBorder="1" applyAlignment="1">
      <alignment/>
    </xf>
    <xf numFmtId="2" fontId="27" fillId="0" borderId="41" xfId="0" applyNumberFormat="1" applyFont="1" applyBorder="1" applyAlignment="1">
      <alignment/>
    </xf>
    <xf numFmtId="2" fontId="15" fillId="0" borderId="5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5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1" fontId="66" fillId="0" borderId="11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0" fontId="67" fillId="0" borderId="11" xfId="0" applyFont="1" applyBorder="1" applyAlignment="1">
      <alignment horizontal="center"/>
    </xf>
    <xf numFmtId="2" fontId="58" fillId="0" borderId="11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2" fontId="23" fillId="0" borderId="53" xfId="0" applyNumberFormat="1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 horizontal="center"/>
    </xf>
    <xf numFmtId="0" fontId="131" fillId="0" borderId="33" xfId="0" applyFont="1" applyBorder="1" applyAlignment="1">
      <alignment/>
    </xf>
    <xf numFmtId="0" fontId="131" fillId="0" borderId="32" xfId="0" applyFont="1" applyBorder="1" applyAlignment="1">
      <alignment/>
    </xf>
    <xf numFmtId="0" fontId="131" fillId="0" borderId="11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8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0" fillId="0" borderId="32" xfId="0" applyFont="1" applyBorder="1" applyAlignment="1">
      <alignment/>
    </xf>
    <xf numFmtId="0" fontId="69" fillId="0" borderId="32" xfId="0" applyFont="1" applyBorder="1" applyAlignment="1">
      <alignment/>
    </xf>
    <xf numFmtId="0" fontId="47" fillId="0" borderId="28" xfId="0" applyFont="1" applyBorder="1" applyAlignment="1">
      <alignment/>
    </xf>
    <xf numFmtId="0" fontId="27" fillId="0" borderId="28" xfId="0" applyFont="1" applyBorder="1" applyAlignment="1">
      <alignment wrapText="1"/>
    </xf>
    <xf numFmtId="0" fontId="27" fillId="0" borderId="47" xfId="0" applyFont="1" applyBorder="1" applyAlignment="1">
      <alignment horizontal="center" wrapText="1"/>
    </xf>
    <xf numFmtId="0" fontId="27" fillId="0" borderId="48" xfId="0" applyFont="1" applyBorder="1" applyAlignment="1">
      <alignment horizontal="center" wrapText="1"/>
    </xf>
    <xf numFmtId="0" fontId="50" fillId="0" borderId="47" xfId="0" applyFont="1" applyBorder="1" applyAlignment="1">
      <alignment/>
    </xf>
    <xf numFmtId="0" fontId="47" fillId="0" borderId="48" xfId="0" applyFont="1" applyBorder="1" applyAlignment="1">
      <alignment/>
    </xf>
    <xf numFmtId="0" fontId="69" fillId="0" borderId="48" xfId="0" applyFont="1" applyBorder="1" applyAlignment="1">
      <alignment/>
    </xf>
    <xf numFmtId="0" fontId="27" fillId="0" borderId="20" xfId="0" applyFont="1" applyBorder="1" applyAlignment="1">
      <alignment/>
    </xf>
    <xf numFmtId="0" fontId="49" fillId="0" borderId="32" xfId="0" applyFont="1" applyBorder="1" applyAlignment="1">
      <alignment/>
    </xf>
    <xf numFmtId="0" fontId="69" fillId="0" borderId="32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0" fillId="0" borderId="48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1" fontId="69" fillId="0" borderId="47" xfId="0" applyNumberFormat="1" applyFont="1" applyBorder="1" applyAlignment="1">
      <alignment/>
    </xf>
    <xf numFmtId="2" fontId="52" fillId="0" borderId="43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68" fillId="0" borderId="47" xfId="0" applyFont="1" applyBorder="1" applyAlignment="1">
      <alignment/>
    </xf>
    <xf numFmtId="0" fontId="68" fillId="0" borderId="48" xfId="0" applyFont="1" applyBorder="1" applyAlignment="1">
      <alignment/>
    </xf>
    <xf numFmtId="2" fontId="68" fillId="0" borderId="28" xfId="0" applyNumberFormat="1" applyFont="1" applyBorder="1" applyAlignment="1">
      <alignment/>
    </xf>
    <xf numFmtId="0" fontId="68" fillId="0" borderId="28" xfId="0" applyFont="1" applyBorder="1" applyAlignment="1">
      <alignment/>
    </xf>
    <xf numFmtId="0" fontId="52" fillId="0" borderId="47" xfId="0" applyFont="1" applyBorder="1" applyAlignment="1">
      <alignment/>
    </xf>
    <xf numFmtId="2" fontId="68" fillId="0" borderId="47" xfId="0" applyNumberFormat="1" applyFont="1" applyBorder="1" applyAlignment="1">
      <alignment/>
    </xf>
    <xf numFmtId="2" fontId="52" fillId="0" borderId="14" xfId="0" applyNumberFormat="1" applyFont="1" applyBorder="1" applyAlignment="1">
      <alignment/>
    </xf>
    <xf numFmtId="1" fontId="52" fillId="0" borderId="15" xfId="0" applyNumberFormat="1" applyFont="1" applyBorder="1" applyAlignment="1">
      <alignment/>
    </xf>
    <xf numFmtId="0" fontId="0" fillId="0" borderId="0" xfId="0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wrapText="1"/>
    </xf>
    <xf numFmtId="2" fontId="2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2" fontId="2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/>
    </xf>
    <xf numFmtId="0" fontId="23" fillId="0" borderId="79" xfId="0" applyFont="1" applyBorder="1" applyAlignment="1">
      <alignment/>
    </xf>
    <xf numFmtId="0" fontId="23" fillId="0" borderId="16" xfId="0" applyFont="1" applyBorder="1" applyAlignment="1">
      <alignment/>
    </xf>
    <xf numFmtId="2" fontId="23" fillId="0" borderId="11" xfId="0" applyNumberFormat="1" applyFont="1" applyBorder="1" applyAlignment="1">
      <alignment horizontal="center"/>
    </xf>
    <xf numFmtId="165" fontId="58" fillId="0" borderId="11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2" fontId="56" fillId="0" borderId="48" xfId="0" applyNumberFormat="1" applyFont="1" applyBorder="1" applyAlignment="1">
      <alignment/>
    </xf>
    <xf numFmtId="2" fontId="56" fillId="0" borderId="52" xfId="0" applyNumberFormat="1" applyFont="1" applyBorder="1" applyAlignment="1">
      <alignment/>
    </xf>
    <xf numFmtId="2" fontId="43" fillId="0" borderId="32" xfId="0" applyNumberFormat="1" applyFont="1" applyBorder="1" applyAlignment="1">
      <alignment/>
    </xf>
    <xf numFmtId="2" fontId="132" fillId="0" borderId="49" xfId="0" applyNumberFormat="1" applyFont="1" applyBorder="1" applyAlignment="1">
      <alignment/>
    </xf>
    <xf numFmtId="0" fontId="43" fillId="0" borderId="13" xfId="0" applyFont="1" applyFill="1" applyBorder="1" applyAlignment="1">
      <alignment/>
    </xf>
    <xf numFmtId="2" fontId="124" fillId="0" borderId="17" xfId="0" applyNumberFormat="1" applyFont="1" applyBorder="1" applyAlignment="1">
      <alignment/>
    </xf>
    <xf numFmtId="2" fontId="125" fillId="0" borderId="17" xfId="0" applyNumberFormat="1" applyFont="1" applyBorder="1" applyAlignment="1">
      <alignment/>
    </xf>
    <xf numFmtId="0" fontId="133" fillId="0" borderId="42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/>
    </xf>
    <xf numFmtId="0" fontId="43" fillId="0" borderId="70" xfId="0" applyFont="1" applyBorder="1" applyAlignment="1">
      <alignment/>
    </xf>
    <xf numFmtId="2" fontId="46" fillId="0" borderId="11" xfId="0" applyNumberFormat="1" applyFont="1" applyBorder="1" applyAlignment="1">
      <alignment/>
    </xf>
    <xf numFmtId="2" fontId="46" fillId="0" borderId="53" xfId="0" applyNumberFormat="1" applyFont="1" applyBorder="1" applyAlignment="1">
      <alignment/>
    </xf>
    <xf numFmtId="2" fontId="124" fillId="0" borderId="48" xfId="0" applyNumberFormat="1" applyFont="1" applyBorder="1" applyAlignment="1">
      <alignment/>
    </xf>
    <xf numFmtId="2" fontId="46" fillId="0" borderId="48" xfId="0" applyNumberFormat="1" applyFont="1" applyBorder="1" applyAlignment="1">
      <alignment/>
    </xf>
    <xf numFmtId="2" fontId="125" fillId="0" borderId="14" xfId="0" applyNumberFormat="1" applyFont="1" applyBorder="1" applyAlignment="1">
      <alignment/>
    </xf>
    <xf numFmtId="2" fontId="125" fillId="0" borderId="13" xfId="0" applyNumberFormat="1" applyFont="1" applyBorder="1" applyAlignment="1">
      <alignment/>
    </xf>
    <xf numFmtId="0" fontId="133" fillId="0" borderId="54" xfId="0" applyFont="1" applyBorder="1" applyAlignment="1">
      <alignment horizontal="center" vertical="center" wrapText="1"/>
    </xf>
    <xf numFmtId="0" fontId="133" fillId="0" borderId="55" xfId="0" applyFont="1" applyBorder="1" applyAlignment="1">
      <alignment horizontal="center" vertical="center" wrapText="1"/>
    </xf>
    <xf numFmtId="0" fontId="133" fillId="0" borderId="47" xfId="0" applyFont="1" applyBorder="1" applyAlignment="1">
      <alignment horizontal="center" vertical="center" wrapText="1"/>
    </xf>
    <xf numFmtId="0" fontId="133" fillId="0" borderId="48" xfId="0" applyFont="1" applyBorder="1" applyAlignment="1">
      <alignment horizontal="center" vertical="center" wrapText="1"/>
    </xf>
    <xf numFmtId="0" fontId="133" fillId="0" borderId="28" xfId="0" applyFont="1" applyBorder="1" applyAlignment="1">
      <alignment horizontal="center" vertical="center" wrapText="1"/>
    </xf>
    <xf numFmtId="0" fontId="133" fillId="0" borderId="32" xfId="0" applyFont="1" applyBorder="1" applyAlignment="1">
      <alignment horizontal="center" vertical="center" wrapText="1"/>
    </xf>
    <xf numFmtId="2" fontId="125" fillId="0" borderId="48" xfId="0" applyNumberFormat="1" applyFont="1" applyBorder="1" applyAlignment="1">
      <alignment/>
    </xf>
    <xf numFmtId="2" fontId="125" fillId="0" borderId="32" xfId="0" applyNumberFormat="1" applyFont="1" applyBorder="1" applyAlignment="1">
      <alignment/>
    </xf>
    <xf numFmtId="2" fontId="46" fillId="0" borderId="32" xfId="0" applyNumberFormat="1" applyFont="1" applyBorder="1" applyAlignment="1">
      <alignment/>
    </xf>
    <xf numFmtId="2" fontId="46" fillId="0" borderId="80" xfId="0" applyNumberFormat="1" applyFont="1" applyBorder="1" applyAlignment="1">
      <alignment/>
    </xf>
    <xf numFmtId="2" fontId="46" fillId="0" borderId="81" xfId="0" applyNumberFormat="1" applyFont="1" applyBorder="1" applyAlignment="1">
      <alignment/>
    </xf>
    <xf numFmtId="2" fontId="125" fillId="35" borderId="46" xfId="0" applyNumberFormat="1" applyFont="1" applyFill="1" applyBorder="1" applyAlignment="1">
      <alignment/>
    </xf>
    <xf numFmtId="2" fontId="125" fillId="35" borderId="39" xfId="0" applyNumberFormat="1" applyFont="1" applyFill="1" applyBorder="1" applyAlignment="1">
      <alignment/>
    </xf>
    <xf numFmtId="2" fontId="125" fillId="35" borderId="78" xfId="0" applyNumberFormat="1" applyFont="1" applyFill="1" applyBorder="1" applyAlignment="1">
      <alignment/>
    </xf>
    <xf numFmtId="2" fontId="125" fillId="2" borderId="39" xfId="0" applyNumberFormat="1" applyFont="1" applyFill="1" applyBorder="1" applyAlignment="1">
      <alignment/>
    </xf>
    <xf numFmtId="2" fontId="125" fillId="35" borderId="41" xfId="0" applyNumberFormat="1" applyFont="1" applyFill="1" applyBorder="1" applyAlignment="1">
      <alignment/>
    </xf>
    <xf numFmtId="2" fontId="125" fillId="0" borderId="39" xfId="0" applyNumberFormat="1" applyFont="1" applyBorder="1" applyAlignment="1">
      <alignment/>
    </xf>
    <xf numFmtId="2" fontId="125" fillId="0" borderId="44" xfId="0" applyNumberFormat="1" applyFont="1" applyBorder="1" applyAlignment="1">
      <alignment/>
    </xf>
    <xf numFmtId="2" fontId="125" fillId="0" borderId="61" xfId="0" applyNumberFormat="1" applyFont="1" applyBorder="1" applyAlignment="1">
      <alignment/>
    </xf>
    <xf numFmtId="2" fontId="46" fillId="0" borderId="44" xfId="0" applyNumberFormat="1" applyFont="1" applyBorder="1" applyAlignment="1">
      <alignment/>
    </xf>
    <xf numFmtId="2" fontId="46" fillId="0" borderId="61" xfId="0" applyNumberFormat="1" applyFont="1" applyBorder="1" applyAlignment="1">
      <alignment/>
    </xf>
    <xf numFmtId="2" fontId="46" fillId="0" borderId="77" xfId="0" applyNumberFormat="1" applyFont="1" applyBorder="1" applyAlignment="1">
      <alignment/>
    </xf>
    <xf numFmtId="2" fontId="43" fillId="0" borderId="76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/>
    </xf>
    <xf numFmtId="0" fontId="4" fillId="0" borderId="82" xfId="0" applyFont="1" applyBorder="1" applyAlignment="1">
      <alignment/>
    </xf>
    <xf numFmtId="165" fontId="11" fillId="0" borderId="13" xfId="0" applyNumberFormat="1" applyFont="1" applyBorder="1" applyAlignment="1">
      <alignment/>
    </xf>
    <xf numFmtId="2" fontId="22" fillId="0" borderId="17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52" fillId="0" borderId="48" xfId="0" applyFont="1" applyBorder="1" applyAlignment="1">
      <alignment/>
    </xf>
    <xf numFmtId="2" fontId="26" fillId="0" borderId="12" xfId="0" applyNumberFormat="1" applyFont="1" applyBorder="1" applyAlignment="1">
      <alignment horizontal="center" wrapText="1"/>
    </xf>
    <xf numFmtId="2" fontId="14" fillId="0" borderId="39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55" fillId="0" borderId="17" xfId="0" applyNumberFormat="1" applyFont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2" fontId="14" fillId="0" borderId="32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6" fillId="35" borderId="47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/>
    </xf>
    <xf numFmtId="2" fontId="26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8" fillId="35" borderId="32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2" fontId="3" fillId="0" borderId="32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0" fontId="27" fillId="0" borderId="61" xfId="0" applyFont="1" applyBorder="1" applyAlignment="1">
      <alignment/>
    </xf>
    <xf numFmtId="2" fontId="27" fillId="0" borderId="60" xfId="0" applyNumberFormat="1" applyFont="1" applyBorder="1" applyAlignment="1">
      <alignment/>
    </xf>
    <xf numFmtId="0" fontId="49" fillId="0" borderId="19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2" fontId="55" fillId="0" borderId="33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/>
    </xf>
    <xf numFmtId="2" fontId="4" fillId="0" borderId="24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/>
    </xf>
    <xf numFmtId="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2" fontId="3" fillId="0" borderId="47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2" fontId="3" fillId="0" borderId="56" xfId="0" applyNumberFormat="1" applyFont="1" applyBorder="1" applyAlignment="1">
      <alignment/>
    </xf>
    <xf numFmtId="0" fontId="15" fillId="0" borderId="67" xfId="0" applyFont="1" applyBorder="1" applyAlignment="1">
      <alignment/>
    </xf>
    <xf numFmtId="1" fontId="4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14" fillId="0" borderId="46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15" fillId="0" borderId="54" xfId="0" applyFont="1" applyBorder="1" applyAlignment="1">
      <alignment horizontal="center"/>
    </xf>
    <xf numFmtId="0" fontId="15" fillId="0" borderId="42" xfId="0" applyFont="1" applyBorder="1" applyAlignment="1">
      <alignment/>
    </xf>
    <xf numFmtId="1" fontId="4" fillId="0" borderId="42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5" xfId="0" applyFont="1" applyBorder="1" applyAlignment="1">
      <alignment/>
    </xf>
    <xf numFmtId="2" fontId="4" fillId="0" borderId="5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5" fillId="0" borderId="4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5" xfId="0" applyFont="1" applyBorder="1" applyAlignment="1">
      <alignment/>
    </xf>
    <xf numFmtId="1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5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82" xfId="0" applyNumberFormat="1" applyFont="1" applyBorder="1" applyAlignment="1">
      <alignment/>
    </xf>
    <xf numFmtId="0" fontId="15" fillId="0" borderId="40" xfId="0" applyFont="1" applyBorder="1" applyAlignment="1">
      <alignment/>
    </xf>
    <xf numFmtId="1" fontId="4" fillId="0" borderId="56" xfId="0" applyNumberFormat="1" applyFont="1" applyBorder="1" applyAlignment="1">
      <alignment/>
    </xf>
    <xf numFmtId="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2" fontId="4" fillId="0" borderId="52" xfId="0" applyNumberFormat="1" applyFont="1" applyBorder="1" applyAlignment="1">
      <alignment/>
    </xf>
    <xf numFmtId="0" fontId="14" fillId="0" borderId="39" xfId="0" applyFont="1" applyBorder="1" applyAlignment="1">
      <alignment/>
    </xf>
    <xf numFmtId="1" fontId="3" fillId="0" borderId="39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83" xfId="0" applyFont="1" applyBorder="1" applyAlignment="1">
      <alignment/>
    </xf>
    <xf numFmtId="0" fontId="41" fillId="0" borderId="48" xfId="0" applyFont="1" applyBorder="1" applyAlignment="1">
      <alignment horizontal="center" wrapText="1"/>
    </xf>
    <xf numFmtId="0" fontId="58" fillId="0" borderId="11" xfId="0" applyFont="1" applyFill="1" applyBorder="1" applyAlignment="1">
      <alignment horizontal="center"/>
    </xf>
    <xf numFmtId="2" fontId="134" fillId="0" borderId="48" xfId="0" applyNumberFormat="1" applyFont="1" applyBorder="1" applyAlignment="1">
      <alignment/>
    </xf>
    <xf numFmtId="2" fontId="134" fillId="0" borderId="10" xfId="0" applyNumberFormat="1" applyFont="1" applyBorder="1" applyAlignment="1">
      <alignment/>
    </xf>
    <xf numFmtId="2" fontId="134" fillId="0" borderId="11" xfId="0" applyNumberFormat="1" applyFont="1" applyBorder="1" applyAlignment="1">
      <alignment/>
    </xf>
    <xf numFmtId="2" fontId="134" fillId="0" borderId="40" xfId="0" applyNumberFormat="1" applyFont="1" applyBorder="1" applyAlignment="1">
      <alignment/>
    </xf>
    <xf numFmtId="1" fontId="58" fillId="0" borderId="11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2" fontId="27" fillId="0" borderId="53" xfId="0" applyNumberFormat="1" applyFont="1" applyFill="1" applyBorder="1" applyAlignment="1">
      <alignment/>
    </xf>
    <xf numFmtId="2" fontId="27" fillId="0" borderId="18" xfId="0" applyNumberFormat="1" applyFont="1" applyBorder="1" applyAlignment="1">
      <alignment/>
    </xf>
    <xf numFmtId="2" fontId="27" fillId="0" borderId="82" xfId="0" applyNumberFormat="1" applyFont="1" applyFill="1" applyBorder="1" applyAlignment="1">
      <alignment/>
    </xf>
    <xf numFmtId="2" fontId="49" fillId="0" borderId="53" xfId="0" applyNumberFormat="1" applyFont="1" applyFill="1" applyBorder="1" applyAlignment="1">
      <alignment/>
    </xf>
    <xf numFmtId="2" fontId="52" fillId="0" borderId="53" xfId="0" applyNumberFormat="1" applyFont="1" applyFill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4" fillId="0" borderId="44" xfId="0" applyFont="1" applyBorder="1" applyAlignment="1">
      <alignment horizontal="center" wrapText="1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184" fontId="3" fillId="0" borderId="43" xfId="42" applyNumberFormat="1" applyFont="1" applyBorder="1" applyAlignment="1">
      <alignment horizontal="right"/>
    </xf>
    <xf numFmtId="2" fontId="15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82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2" fontId="47" fillId="0" borderId="32" xfId="0" applyNumberFormat="1" applyFont="1" applyBorder="1" applyAlignment="1">
      <alignment/>
    </xf>
    <xf numFmtId="2" fontId="47" fillId="0" borderId="33" xfId="0" applyNumberFormat="1" applyFont="1" applyBorder="1" applyAlignment="1">
      <alignment/>
    </xf>
    <xf numFmtId="2" fontId="47" fillId="0" borderId="20" xfId="0" applyNumberFormat="1" applyFont="1" applyBorder="1" applyAlignment="1">
      <alignment/>
    </xf>
    <xf numFmtId="2" fontId="27" fillId="0" borderId="32" xfId="0" applyNumberFormat="1" applyFont="1" applyBorder="1" applyAlignment="1">
      <alignment/>
    </xf>
    <xf numFmtId="2" fontId="27" fillId="0" borderId="33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49" fillId="0" borderId="34" xfId="0" applyNumberFormat="1" applyFont="1" applyFill="1" applyBorder="1" applyAlignment="1">
      <alignment/>
    </xf>
    <xf numFmtId="2" fontId="27" fillId="0" borderId="82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0" fontId="131" fillId="0" borderId="20" xfId="0" applyFont="1" applyBorder="1" applyAlignment="1">
      <alignment/>
    </xf>
    <xf numFmtId="2" fontId="2" fillId="0" borderId="53" xfId="0" applyNumberFormat="1" applyFont="1" applyBorder="1" applyAlignment="1">
      <alignment horizontal="right"/>
    </xf>
    <xf numFmtId="2" fontId="10" fillId="0" borderId="53" xfId="0" applyNumberFormat="1" applyFont="1" applyBorder="1" applyAlignment="1">
      <alignment/>
    </xf>
    <xf numFmtId="0" fontId="11" fillId="0" borderId="53" xfId="0" applyFont="1" applyBorder="1" applyAlignment="1">
      <alignment horizontal="right"/>
    </xf>
    <xf numFmtId="0" fontId="23" fillId="0" borderId="20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2" fontId="23" fillId="0" borderId="82" xfId="0" applyNumberFormat="1" applyFont="1" applyBorder="1" applyAlignment="1">
      <alignment horizontal="center"/>
    </xf>
    <xf numFmtId="2" fontId="15" fillId="0" borderId="8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1" fillId="0" borderId="61" xfId="0" applyFont="1" applyBorder="1" applyAlignment="1">
      <alignment/>
    </xf>
    <xf numFmtId="0" fontId="21" fillId="0" borderId="18" xfId="0" applyFont="1" applyBorder="1" applyAlignment="1">
      <alignment/>
    </xf>
    <xf numFmtId="2" fontId="10" fillId="0" borderId="20" xfId="0" applyNumberFormat="1" applyFont="1" applyBorder="1" applyAlignment="1">
      <alignment/>
    </xf>
    <xf numFmtId="0" fontId="135" fillId="0" borderId="32" xfId="0" applyFont="1" applyBorder="1" applyAlignment="1">
      <alignment/>
    </xf>
    <xf numFmtId="2" fontId="23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Border="1" applyAlignment="1">
      <alignment/>
    </xf>
    <xf numFmtId="0" fontId="131" fillId="0" borderId="32" xfId="0" applyFont="1" applyBorder="1" applyAlignment="1">
      <alignment vertical="center" wrapText="1"/>
    </xf>
    <xf numFmtId="0" fontId="55" fillId="0" borderId="84" xfId="0" applyFont="1" applyBorder="1" applyAlignment="1">
      <alignment horizontal="center"/>
    </xf>
    <xf numFmtId="0" fontId="136" fillId="0" borderId="10" xfId="0" applyFont="1" applyBorder="1" applyAlignment="1">
      <alignment horizontal="center"/>
    </xf>
    <xf numFmtId="2" fontId="13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2" fontId="55" fillId="0" borderId="39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2" fontId="61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14" fillId="0" borderId="32" xfId="0" applyNumberFormat="1" applyFont="1" applyBorder="1" applyAlignment="1">
      <alignment/>
    </xf>
    <xf numFmtId="2" fontId="14" fillId="0" borderId="33" xfId="0" applyNumberFormat="1" applyFont="1" applyBorder="1" applyAlignment="1">
      <alignment/>
    </xf>
    <xf numFmtId="2" fontId="15" fillId="0" borderId="19" xfId="0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2" fontId="49" fillId="0" borderId="33" xfId="0" applyNumberFormat="1" applyFont="1" applyFill="1" applyBorder="1" applyAlignment="1">
      <alignment/>
    </xf>
    <xf numFmtId="2" fontId="15" fillId="0" borderId="61" xfId="0" applyNumberFormat="1" applyFont="1" applyBorder="1" applyAlignment="1">
      <alignment/>
    </xf>
    <xf numFmtId="2" fontId="15" fillId="0" borderId="32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2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65" fontId="27" fillId="0" borderId="53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23" fillId="37" borderId="17" xfId="0" applyNumberFormat="1" applyFont="1" applyFill="1" applyBorder="1" applyAlignment="1">
      <alignment horizontal="center"/>
    </xf>
    <xf numFmtId="2" fontId="5" fillId="37" borderId="17" xfId="0" applyNumberFormat="1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2" fontId="15" fillId="0" borderId="44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23" fillId="0" borderId="12" xfId="0" applyFont="1" applyBorder="1" applyAlignment="1">
      <alignment horizontal="center" vertical="center"/>
    </xf>
    <xf numFmtId="2" fontId="14" fillId="0" borderId="0" xfId="0" applyNumberFormat="1" applyFont="1" applyAlignment="1">
      <alignment/>
    </xf>
    <xf numFmtId="2" fontId="22" fillId="0" borderId="17" xfId="0" applyNumberFormat="1" applyFont="1" applyBorder="1" applyAlignment="1">
      <alignment horizontal="center"/>
    </xf>
    <xf numFmtId="2" fontId="23" fillId="0" borderId="53" xfId="0" applyNumberFormat="1" applyFont="1" applyBorder="1" applyAlignment="1">
      <alignment horizontal="center"/>
    </xf>
    <xf numFmtId="0" fontId="137" fillId="0" borderId="27" xfId="0" applyFont="1" applyBorder="1" applyAlignment="1">
      <alignment horizontal="center" vertical="center" wrapText="1"/>
    </xf>
    <xf numFmtId="0" fontId="137" fillId="0" borderId="12" xfId="0" applyFont="1" applyBorder="1" applyAlignment="1">
      <alignment horizontal="center" vertical="center" wrapText="1"/>
    </xf>
    <xf numFmtId="0" fontId="137" fillId="0" borderId="20" xfId="0" applyFont="1" applyBorder="1" applyAlignment="1">
      <alignment horizontal="center" vertical="center" wrapText="1"/>
    </xf>
    <xf numFmtId="0" fontId="137" fillId="0" borderId="54" xfId="0" applyFont="1" applyBorder="1" applyAlignment="1">
      <alignment horizontal="center" vertical="center" wrapText="1"/>
    </xf>
    <xf numFmtId="0" fontId="137" fillId="0" borderId="42" xfId="0" applyFont="1" applyBorder="1" applyAlignment="1">
      <alignment horizontal="center" vertical="center" wrapText="1"/>
    </xf>
    <xf numFmtId="0" fontId="137" fillId="0" borderId="5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38" fillId="0" borderId="13" xfId="0" applyFont="1" applyBorder="1" applyAlignment="1">
      <alignment horizontal="center" vertical="center" wrapText="1"/>
    </xf>
    <xf numFmtId="0" fontId="138" fillId="0" borderId="17" xfId="0" applyFont="1" applyBorder="1" applyAlignment="1">
      <alignment horizontal="center" vertical="center" wrapText="1"/>
    </xf>
    <xf numFmtId="0" fontId="138" fillId="0" borderId="44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124" fillId="0" borderId="11" xfId="0" applyFont="1" applyBorder="1" applyAlignment="1">
      <alignment horizontal="center" vertical="center" wrapText="1"/>
    </xf>
    <xf numFmtId="0" fontId="123" fillId="0" borderId="12" xfId="0" applyFont="1" applyBorder="1" applyAlignment="1">
      <alignment horizontal="center" vertical="center" wrapText="1"/>
    </xf>
    <xf numFmtId="0" fontId="139" fillId="0" borderId="61" xfId="0" applyFont="1" applyBorder="1" applyAlignment="1">
      <alignment horizontal="center"/>
    </xf>
    <xf numFmtId="0" fontId="139" fillId="0" borderId="60" xfId="0" applyFont="1" applyBorder="1" applyAlignment="1">
      <alignment horizontal="center"/>
    </xf>
    <xf numFmtId="0" fontId="139" fillId="0" borderId="18" xfId="0" applyFont="1" applyBorder="1" applyAlignment="1">
      <alignment horizontal="center"/>
    </xf>
    <xf numFmtId="0" fontId="140" fillId="0" borderId="63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128" fillId="0" borderId="32" xfId="0" applyFont="1" applyBorder="1" applyAlignment="1">
      <alignment horizontal="left"/>
    </xf>
    <xf numFmtId="2" fontId="138" fillId="0" borderId="61" xfId="0" applyNumberFormat="1" applyFont="1" applyBorder="1" applyAlignment="1">
      <alignment horizontal="center"/>
    </xf>
    <xf numFmtId="2" fontId="138" fillId="0" borderId="60" xfId="0" applyNumberFormat="1" applyFont="1" applyBorder="1" applyAlignment="1">
      <alignment horizontal="center"/>
    </xf>
    <xf numFmtId="2" fontId="138" fillId="0" borderId="18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7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left"/>
    </xf>
    <xf numFmtId="0" fontId="15" fillId="0" borderId="8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61" xfId="0" applyFont="1" applyBorder="1" applyAlignment="1">
      <alignment horizontal="left" wrapText="1"/>
    </xf>
    <xf numFmtId="0" fontId="15" fillId="0" borderId="64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15" fillId="0" borderId="42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/>
    </xf>
    <xf numFmtId="0" fontId="5" fillId="0" borderId="3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7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0" borderId="79" xfId="0" applyFont="1" applyBorder="1" applyAlignment="1">
      <alignment horizontal="left" wrapText="1"/>
    </xf>
    <xf numFmtId="0" fontId="14" fillId="0" borderId="86" xfId="0" applyFont="1" applyBorder="1" applyAlignment="1">
      <alignment horizontal="left" wrapText="1"/>
    </xf>
    <xf numFmtId="0" fontId="55" fillId="0" borderId="21" xfId="0" applyFont="1" applyBorder="1" applyAlignment="1">
      <alignment horizontal="center" wrapText="1"/>
    </xf>
    <xf numFmtId="0" fontId="55" fillId="0" borderId="88" xfId="0" applyFont="1" applyBorder="1" applyAlignment="1">
      <alignment horizontal="center" wrapText="1"/>
    </xf>
    <xf numFmtId="0" fontId="23" fillId="0" borderId="57" xfId="0" applyFont="1" applyBorder="1" applyAlignment="1">
      <alignment horizontal="left"/>
    </xf>
    <xf numFmtId="0" fontId="63" fillId="0" borderId="54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15" fillId="0" borderId="82" xfId="0" applyFont="1" applyBorder="1" applyAlignment="1">
      <alignment horizontal="center" vertical="top" wrapText="1"/>
    </xf>
    <xf numFmtId="0" fontId="15" fillId="0" borderId="83" xfId="0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 wrapText="1"/>
    </xf>
    <xf numFmtId="0" fontId="15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left"/>
    </xf>
    <xf numFmtId="0" fontId="63" fillId="0" borderId="42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9" fillId="0" borderId="5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8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23" fillId="0" borderId="42" xfId="0" applyFont="1" applyBorder="1" applyAlignment="1">
      <alignment horizontal="center"/>
    </xf>
    <xf numFmtId="0" fontId="63" fillId="0" borderId="39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wrapText="1"/>
    </xf>
    <xf numFmtId="0" fontId="15" fillId="0" borderId="88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55" fillId="0" borderId="84" xfId="0" applyFont="1" applyBorder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6" fillId="0" borderId="82" xfId="0" applyFont="1" applyBorder="1" applyAlignment="1">
      <alignment horizontal="center" wrapText="1"/>
    </xf>
    <xf numFmtId="0" fontId="16" fillId="0" borderId="83" xfId="0" applyFont="1" applyBorder="1" applyAlignment="1">
      <alignment horizont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82" xfId="0" applyFont="1" applyBorder="1" applyAlignment="1">
      <alignment horizontal="center" wrapText="1"/>
    </xf>
    <xf numFmtId="0" fontId="17" fillId="0" borderId="83" xfId="0" applyFont="1" applyBorder="1" applyAlignment="1">
      <alignment horizontal="center" wrapText="1"/>
    </xf>
    <xf numFmtId="0" fontId="21" fillId="0" borderId="82" xfId="0" applyFont="1" applyBorder="1" applyAlignment="1">
      <alignment horizontal="center" wrapText="1"/>
    </xf>
    <xf numFmtId="0" fontId="21" fillId="0" borderId="83" xfId="0" applyFont="1" applyBorder="1" applyAlignment="1">
      <alignment horizont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wrapText="1"/>
    </xf>
    <xf numFmtId="0" fontId="25" fillId="0" borderId="83" xfId="0" applyFont="1" applyBorder="1" applyAlignment="1">
      <alignment horizontal="center" wrapText="1"/>
    </xf>
    <xf numFmtId="0" fontId="65" fillId="0" borderId="61" xfId="0" applyFont="1" applyBorder="1" applyAlignment="1">
      <alignment horizontal="center" wrapText="1"/>
    </xf>
    <xf numFmtId="0" fontId="65" fillId="0" borderId="60" xfId="0" applyFont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23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54" fillId="0" borderId="61" xfId="0" applyFont="1" applyBorder="1" applyAlignment="1">
      <alignment horizontal="center" wrapText="1"/>
    </xf>
    <xf numFmtId="0" fontId="54" fillId="0" borderId="60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7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43" xfId="0" applyFont="1" applyFill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49" fillId="0" borderId="41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65" xfId="0" applyFont="1" applyBorder="1" applyAlignment="1">
      <alignment horizontal="center" vertical="top" wrapText="1"/>
    </xf>
    <xf numFmtId="0" fontId="49" fillId="0" borderId="39" xfId="0" applyFont="1" applyFill="1" applyBorder="1" applyAlignment="1">
      <alignment horizontal="center" vertical="top" wrapText="1"/>
    </xf>
    <xf numFmtId="0" fontId="49" fillId="0" borderId="38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52" fillId="0" borderId="61" xfId="0" applyFont="1" applyBorder="1" applyAlignment="1">
      <alignment horizontal="center" wrapText="1"/>
    </xf>
    <xf numFmtId="0" fontId="52" fillId="0" borderId="60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27" fillId="0" borderId="79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49" fillId="0" borderId="6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0" borderId="82" xfId="0" applyFont="1" applyBorder="1" applyAlignment="1">
      <alignment horizontal="center" wrapText="1"/>
    </xf>
    <xf numFmtId="0" fontId="15" fillId="0" borderId="83" xfId="0" applyFont="1" applyBorder="1" applyAlignment="1">
      <alignment horizontal="center" wrapText="1"/>
    </xf>
    <xf numFmtId="0" fontId="53" fillId="0" borderId="85" xfId="0" applyFont="1" applyBorder="1" applyAlignment="1">
      <alignment horizontal="center"/>
    </xf>
    <xf numFmtId="0" fontId="53" fillId="0" borderId="86" xfId="0" applyFont="1" applyBorder="1" applyAlignment="1">
      <alignment horizontal="center"/>
    </xf>
    <xf numFmtId="0" fontId="53" fillId="0" borderId="87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70" xfId="0" applyFont="1" applyBorder="1" applyAlignment="1">
      <alignment horizontal="center"/>
    </xf>
    <xf numFmtId="0" fontId="23" fillId="0" borderId="5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7" fillId="0" borderId="2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4" fillId="0" borderId="61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5" fillId="0" borderId="6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88" xfId="0" applyFont="1" applyBorder="1" applyAlignment="1">
      <alignment horizontal="center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2" fontId="28" fillId="0" borderId="32" xfId="0" applyNumberFormat="1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2" fontId="28" fillId="0" borderId="28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8" fillId="0" borderId="4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79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29" fillId="0" borderId="32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/>
    </xf>
    <xf numFmtId="0" fontId="28" fillId="0" borderId="6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/>
    </xf>
    <xf numFmtId="0" fontId="29" fillId="0" borderId="4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8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39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/>
    </xf>
    <xf numFmtId="0" fontId="37" fillId="0" borderId="8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41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82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/>
    </xf>
    <xf numFmtId="0" fontId="37" fillId="0" borderId="54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1" fillId="0" borderId="61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16" fillId="0" borderId="62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82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17" fillId="0" borderId="6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1" fillId="0" borderId="6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85" xfId="0" applyFont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2" fillId="0" borderId="6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1"/>
  <sheetViews>
    <sheetView zoomScale="85" zoomScaleNormal="85" zoomScaleSheetLayoutView="70" workbookViewId="0" topLeftCell="Q1">
      <selection activeCell="P161" sqref="P16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3.140625" style="0" customWidth="1"/>
    <col min="4" max="4" width="9.57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0.421875" style="0" customWidth="1"/>
    <col min="9" max="9" width="10.8515625" style="0" customWidth="1"/>
    <col min="10" max="10" width="10.57421875" style="0" customWidth="1"/>
    <col min="11" max="11" width="9.57421875" style="0" customWidth="1"/>
    <col min="12" max="12" width="9.421875" style="0" customWidth="1"/>
    <col min="13" max="13" width="10.421875" style="0" customWidth="1"/>
    <col min="14" max="14" width="11.421875" style="0" customWidth="1"/>
    <col min="15" max="15" width="9.57421875" style="0" customWidth="1"/>
    <col min="16" max="16" width="9.8515625" style="0" customWidth="1"/>
    <col min="17" max="17" width="9.57421875" style="0" customWidth="1"/>
    <col min="18" max="18" width="10.421875" style="0" customWidth="1"/>
    <col min="19" max="19" width="10.8515625" style="0" customWidth="1"/>
    <col min="20" max="20" width="12.28125" style="0" customWidth="1"/>
    <col min="21" max="21" width="9.00390625" style="0" customWidth="1"/>
    <col min="22" max="22" width="9.8515625" style="0" customWidth="1"/>
    <col min="23" max="23" width="11.28125" style="0" customWidth="1"/>
    <col min="24" max="24" width="10.57421875" style="0" customWidth="1"/>
    <col min="25" max="25" width="11.00390625" style="0" customWidth="1"/>
    <col min="26" max="26" width="10.28125" style="0" customWidth="1"/>
    <col min="27" max="28" width="10.421875" style="0" customWidth="1"/>
    <col min="29" max="29" width="10.28125" style="0" customWidth="1"/>
    <col min="30" max="30" width="9.421875" style="0" customWidth="1"/>
    <col min="31" max="31" width="10.57421875" style="0" customWidth="1"/>
  </cols>
  <sheetData>
    <row r="1" spans="2:26" ht="22.5" customHeight="1" thickBot="1">
      <c r="B1" s="1404" t="s">
        <v>387</v>
      </c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5"/>
      <c r="Y1" s="1405"/>
      <c r="Z1" s="1406"/>
    </row>
    <row r="2" spans="2:21" ht="15.75" customHeight="1" thickBot="1">
      <c r="B2" s="1407" t="s">
        <v>266</v>
      </c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  <c r="R2" s="1407"/>
      <c r="S2" s="1407"/>
      <c r="T2" s="1407"/>
      <c r="U2" s="1407"/>
    </row>
    <row r="3" spans="2:31" ht="19.5" customHeight="1" thickBot="1">
      <c r="B3" s="1402" t="s">
        <v>267</v>
      </c>
      <c r="C3" s="1398" t="s">
        <v>268</v>
      </c>
      <c r="D3" s="1395" t="s">
        <v>269</v>
      </c>
      <c r="E3" s="1396"/>
      <c r="F3" s="1397"/>
      <c r="G3" s="1395" t="s">
        <v>270</v>
      </c>
      <c r="H3" s="1396"/>
      <c r="I3" s="1396"/>
      <c r="J3" s="1396"/>
      <c r="K3" s="1397"/>
      <c r="L3" s="1395" t="s">
        <v>271</v>
      </c>
      <c r="M3" s="1396"/>
      <c r="N3" s="1396"/>
      <c r="O3" s="1396"/>
      <c r="P3" s="1397"/>
      <c r="Q3" s="1389" t="s">
        <v>356</v>
      </c>
      <c r="R3" s="1390"/>
      <c r="S3" s="1390"/>
      <c r="T3" s="1390"/>
      <c r="U3" s="1391"/>
      <c r="V3" s="1389" t="s">
        <v>413</v>
      </c>
      <c r="W3" s="1390"/>
      <c r="X3" s="1390"/>
      <c r="Y3" s="1390"/>
      <c r="Z3" s="1391"/>
      <c r="AA3" s="1389" t="s">
        <v>453</v>
      </c>
      <c r="AB3" s="1390"/>
      <c r="AC3" s="1390"/>
      <c r="AD3" s="1390"/>
      <c r="AE3" s="1391"/>
    </row>
    <row r="4" spans="2:31" ht="37.5" customHeight="1">
      <c r="B4" s="1403"/>
      <c r="C4" s="1399"/>
      <c r="D4" s="1142" t="s">
        <v>272</v>
      </c>
      <c r="E4" s="1132" t="s">
        <v>273</v>
      </c>
      <c r="F4" s="1143" t="s">
        <v>274</v>
      </c>
      <c r="G4" s="1142" t="s">
        <v>275</v>
      </c>
      <c r="H4" s="1132" t="s">
        <v>276</v>
      </c>
      <c r="I4" s="1132" t="s">
        <v>295</v>
      </c>
      <c r="J4" s="1132" t="s">
        <v>278</v>
      </c>
      <c r="K4" s="1143" t="s">
        <v>279</v>
      </c>
      <c r="L4" s="1142" t="s">
        <v>280</v>
      </c>
      <c r="M4" s="1132" t="s">
        <v>276</v>
      </c>
      <c r="N4" s="1132" t="s">
        <v>281</v>
      </c>
      <c r="O4" s="1132" t="s">
        <v>278</v>
      </c>
      <c r="P4" s="1143" t="s">
        <v>389</v>
      </c>
      <c r="Q4" s="1142" t="s">
        <v>280</v>
      </c>
      <c r="R4" s="1132" t="s">
        <v>276</v>
      </c>
      <c r="S4" s="1132" t="s">
        <v>292</v>
      </c>
      <c r="T4" s="1132" t="s">
        <v>278</v>
      </c>
      <c r="U4" s="1143" t="s">
        <v>293</v>
      </c>
      <c r="V4" s="1142" t="s">
        <v>280</v>
      </c>
      <c r="W4" s="1132" t="s">
        <v>276</v>
      </c>
      <c r="X4" s="1132" t="s">
        <v>372</v>
      </c>
      <c r="Y4" s="1132" t="s">
        <v>278</v>
      </c>
      <c r="Z4" s="1143" t="s">
        <v>373</v>
      </c>
      <c r="AA4" s="1142" t="s">
        <v>280</v>
      </c>
      <c r="AB4" s="1132" t="s">
        <v>276</v>
      </c>
      <c r="AC4" s="1132" t="s">
        <v>414</v>
      </c>
      <c r="AD4" s="1132" t="s">
        <v>278</v>
      </c>
      <c r="AE4" s="1143" t="s">
        <v>415</v>
      </c>
    </row>
    <row r="5" spans="2:31" ht="16.5" customHeight="1">
      <c r="B5" s="400">
        <v>1</v>
      </c>
      <c r="C5" s="429">
        <v>2</v>
      </c>
      <c r="D5" s="431">
        <v>3</v>
      </c>
      <c r="E5" s="400">
        <v>4</v>
      </c>
      <c r="F5" s="432">
        <v>5</v>
      </c>
      <c r="G5" s="431">
        <v>6</v>
      </c>
      <c r="H5" s="400">
        <v>7</v>
      </c>
      <c r="I5" s="400">
        <v>8</v>
      </c>
      <c r="J5" s="400">
        <v>9</v>
      </c>
      <c r="K5" s="432">
        <v>10</v>
      </c>
      <c r="L5" s="431">
        <v>11</v>
      </c>
      <c r="M5" s="400">
        <v>12</v>
      </c>
      <c r="N5" s="400">
        <v>13</v>
      </c>
      <c r="O5" s="400">
        <v>14</v>
      </c>
      <c r="P5" s="432">
        <v>15</v>
      </c>
      <c r="Q5" s="431">
        <v>16</v>
      </c>
      <c r="R5" s="400">
        <v>17</v>
      </c>
      <c r="S5" s="400">
        <v>18</v>
      </c>
      <c r="T5" s="400">
        <v>19</v>
      </c>
      <c r="U5" s="432">
        <v>20</v>
      </c>
      <c r="V5" s="431">
        <v>21</v>
      </c>
      <c r="W5" s="400">
        <v>22</v>
      </c>
      <c r="X5" s="400">
        <v>23</v>
      </c>
      <c r="Y5" s="400">
        <v>24</v>
      </c>
      <c r="Z5" s="432">
        <v>25</v>
      </c>
      <c r="AA5" s="431">
        <v>26</v>
      </c>
      <c r="AB5" s="400">
        <v>27</v>
      </c>
      <c r="AC5" s="400">
        <v>28</v>
      </c>
      <c r="AD5" s="970">
        <v>29</v>
      </c>
      <c r="AE5" s="971">
        <v>30</v>
      </c>
    </row>
    <row r="6" spans="2:31" ht="33" customHeight="1">
      <c r="B6" s="1400" t="s">
        <v>18</v>
      </c>
      <c r="C6" s="1401"/>
      <c r="D6" s="433"/>
      <c r="E6" s="401"/>
      <c r="F6" s="434"/>
      <c r="G6" s="433"/>
      <c r="H6" s="401"/>
      <c r="I6" s="401"/>
      <c r="J6" s="401"/>
      <c r="K6" s="434"/>
      <c r="L6" s="433"/>
      <c r="M6" s="401"/>
      <c r="N6" s="401"/>
      <c r="O6" s="401"/>
      <c r="P6" s="434"/>
      <c r="Q6" s="433"/>
      <c r="R6" s="401"/>
      <c r="S6" s="401"/>
      <c r="T6" s="401"/>
      <c r="U6" s="434"/>
      <c r="V6" s="433"/>
      <c r="W6" s="401"/>
      <c r="X6" s="401"/>
      <c r="Y6" s="401"/>
      <c r="Z6" s="434"/>
      <c r="AA6" s="433"/>
      <c r="AB6" s="401"/>
      <c r="AC6" s="401"/>
      <c r="AD6" s="401"/>
      <c r="AE6" s="434"/>
    </row>
    <row r="7" spans="2:31" ht="33" customHeight="1">
      <c r="B7" s="402">
        <v>1</v>
      </c>
      <c r="C7" s="441" t="s">
        <v>19</v>
      </c>
      <c r="D7" s="842">
        <v>59.94</v>
      </c>
      <c r="E7" s="843">
        <v>9.74</v>
      </c>
      <c r="F7" s="844">
        <v>50.199999999999996</v>
      </c>
      <c r="G7" s="842">
        <v>50.199999999999996</v>
      </c>
      <c r="H7" s="845">
        <v>0</v>
      </c>
      <c r="I7" s="845">
        <v>50.199999999999996</v>
      </c>
      <c r="J7" s="846">
        <v>40.63</v>
      </c>
      <c r="K7" s="844">
        <v>9.569999999999993</v>
      </c>
      <c r="L7" s="842">
        <v>9.569999999999993</v>
      </c>
      <c r="M7" s="674">
        <v>64.01</v>
      </c>
      <c r="N7" s="674">
        <v>73.58</v>
      </c>
      <c r="O7" s="843">
        <v>28.96</v>
      </c>
      <c r="P7" s="844">
        <v>44.62</v>
      </c>
      <c r="Q7" s="842">
        <v>44.62</v>
      </c>
      <c r="R7" s="674">
        <v>0</v>
      </c>
      <c r="S7" s="674">
        <v>44.62</v>
      </c>
      <c r="T7" s="843">
        <v>39.98</v>
      </c>
      <c r="U7" s="844">
        <v>4.640000000000001</v>
      </c>
      <c r="V7" s="842">
        <v>4.640000000000001</v>
      </c>
      <c r="W7" s="674">
        <v>135.38</v>
      </c>
      <c r="X7" s="674">
        <v>140.01999999999998</v>
      </c>
      <c r="Y7" s="843">
        <v>68.63</v>
      </c>
      <c r="Z7" s="844">
        <f>SUM(X7-Y7)</f>
        <v>71.38999999999999</v>
      </c>
      <c r="AA7" s="842">
        <f>SUM(Z7)</f>
        <v>71.38999999999999</v>
      </c>
      <c r="AB7" s="674" t="e">
        <f>SUM(#REF!)</f>
        <v>#REF!</v>
      </c>
      <c r="AC7" s="674" t="e">
        <f>SUM(AA7+AB7)</f>
        <v>#REF!</v>
      </c>
      <c r="AD7" s="674" t="e">
        <f>SUM(#REF!)</f>
        <v>#REF!</v>
      </c>
      <c r="AE7" s="1125" t="e">
        <f>SUM(AC7-AD7)</f>
        <v>#REF!</v>
      </c>
    </row>
    <row r="8" spans="2:31" ht="33" customHeight="1">
      <c r="B8" s="402">
        <v>2</v>
      </c>
      <c r="C8" s="441" t="s">
        <v>20</v>
      </c>
      <c r="D8" s="842">
        <v>285.51</v>
      </c>
      <c r="E8" s="843">
        <v>1.7</v>
      </c>
      <c r="F8" s="844">
        <v>283.81</v>
      </c>
      <c r="G8" s="842">
        <v>283.81</v>
      </c>
      <c r="H8" s="847">
        <v>-150</v>
      </c>
      <c r="I8" s="847">
        <v>133.81</v>
      </c>
      <c r="J8" s="843">
        <v>60</v>
      </c>
      <c r="K8" s="844">
        <v>73.81</v>
      </c>
      <c r="L8" s="842">
        <v>73.81</v>
      </c>
      <c r="M8" s="674">
        <v>173.64</v>
      </c>
      <c r="N8" s="674">
        <v>247.45</v>
      </c>
      <c r="O8" s="843">
        <v>109.72</v>
      </c>
      <c r="P8" s="844">
        <v>137.73</v>
      </c>
      <c r="Q8" s="842">
        <v>137.73</v>
      </c>
      <c r="R8" s="674">
        <v>213.02</v>
      </c>
      <c r="S8" s="674">
        <v>350.75</v>
      </c>
      <c r="T8" s="843">
        <v>189.69</v>
      </c>
      <c r="U8" s="844">
        <v>161.06</v>
      </c>
      <c r="V8" s="842">
        <v>161.06</v>
      </c>
      <c r="W8" s="674">
        <v>368.98</v>
      </c>
      <c r="X8" s="674">
        <v>530.04</v>
      </c>
      <c r="Y8" s="843">
        <v>133.52</v>
      </c>
      <c r="Z8" s="844">
        <f aca="true" t="shared" si="0" ref="Z8:Z34">SUM(X8-Y8)</f>
        <v>396.52</v>
      </c>
      <c r="AA8" s="842">
        <f aca="true" t="shared" si="1" ref="AA8:AA34">SUM(Z8)</f>
        <v>396.52</v>
      </c>
      <c r="AB8" s="674" t="e">
        <f>SUM(#REF!)</f>
        <v>#REF!</v>
      </c>
      <c r="AC8" s="674" t="e">
        <f aca="true" t="shared" si="2" ref="AC8:AC34">SUM(AA8+AB8)</f>
        <v>#REF!</v>
      </c>
      <c r="AD8" s="674" t="e">
        <f>SUM(#REF!)</f>
        <v>#REF!</v>
      </c>
      <c r="AE8" s="1125" t="e">
        <f aca="true" t="shared" si="3" ref="AE8:AE34">SUM(AC8-AD8)</f>
        <v>#REF!</v>
      </c>
    </row>
    <row r="9" spans="2:31" ht="33" customHeight="1">
      <c r="B9" s="402">
        <v>3</v>
      </c>
      <c r="C9" s="441" t="s">
        <v>21</v>
      </c>
      <c r="D9" s="842">
        <v>1431.16</v>
      </c>
      <c r="E9" s="843">
        <v>1149.97</v>
      </c>
      <c r="F9" s="844">
        <v>281.19000000000005</v>
      </c>
      <c r="G9" s="842">
        <v>281.19</v>
      </c>
      <c r="H9" s="847">
        <v>1066.2160000000001</v>
      </c>
      <c r="I9" s="847">
        <v>1347.4060000000002</v>
      </c>
      <c r="J9" s="846">
        <v>1347.41</v>
      </c>
      <c r="K9" s="844">
        <v>-0.0039999999999054126</v>
      </c>
      <c r="L9" s="842">
        <v>0</v>
      </c>
      <c r="M9" s="674">
        <v>1888</v>
      </c>
      <c r="N9" s="674">
        <v>1888</v>
      </c>
      <c r="O9" s="843">
        <v>1886.64</v>
      </c>
      <c r="P9" s="844">
        <v>1.3599999999999</v>
      </c>
      <c r="Q9" s="842">
        <v>1.3599999999999</v>
      </c>
      <c r="R9" s="674">
        <v>1396.26</v>
      </c>
      <c r="S9" s="674">
        <v>1397.62</v>
      </c>
      <c r="T9" s="843">
        <v>1353.79</v>
      </c>
      <c r="U9" s="844">
        <v>43.82999999999993</v>
      </c>
      <c r="V9" s="842">
        <v>43.82999999999993</v>
      </c>
      <c r="W9" s="674">
        <v>1898.29</v>
      </c>
      <c r="X9" s="674">
        <v>1942.12</v>
      </c>
      <c r="Y9" s="843">
        <v>1511.38</v>
      </c>
      <c r="Z9" s="844">
        <f t="shared" si="0"/>
        <v>430.7399999999998</v>
      </c>
      <c r="AA9" s="842">
        <f t="shared" si="1"/>
        <v>430.7399999999998</v>
      </c>
      <c r="AB9" s="674" t="e">
        <f>SUM(#REF!)</f>
        <v>#REF!</v>
      </c>
      <c r="AC9" s="674" t="e">
        <f t="shared" si="2"/>
        <v>#REF!</v>
      </c>
      <c r="AD9" s="674" t="e">
        <f>SUM(#REF!)</f>
        <v>#REF!</v>
      </c>
      <c r="AE9" s="1125" t="e">
        <f t="shared" si="3"/>
        <v>#REF!</v>
      </c>
    </row>
    <row r="10" spans="2:31" ht="33" customHeight="1">
      <c r="B10" s="402">
        <v>4</v>
      </c>
      <c r="C10" s="441" t="s">
        <v>22</v>
      </c>
      <c r="D10" s="842">
        <v>452.14</v>
      </c>
      <c r="E10" s="843">
        <v>392.18</v>
      </c>
      <c r="F10" s="844">
        <v>59.95999999999998</v>
      </c>
      <c r="G10" s="842">
        <v>59.96</v>
      </c>
      <c r="H10" s="847">
        <v>567.792</v>
      </c>
      <c r="I10" s="847">
        <v>627.7520000000001</v>
      </c>
      <c r="J10" s="843">
        <v>615.2</v>
      </c>
      <c r="K10" s="844">
        <v>12.552000000000021</v>
      </c>
      <c r="L10" s="842">
        <v>12.55</v>
      </c>
      <c r="M10" s="674">
        <v>1374.83</v>
      </c>
      <c r="N10" s="674">
        <v>1387.3799999999999</v>
      </c>
      <c r="O10" s="843">
        <v>1339.72</v>
      </c>
      <c r="P10" s="844">
        <v>47.659999999999854</v>
      </c>
      <c r="Q10" s="842">
        <v>47.659999999999854</v>
      </c>
      <c r="R10" s="674">
        <v>1141.28</v>
      </c>
      <c r="S10" s="674">
        <v>1188.9399999999998</v>
      </c>
      <c r="T10" s="843">
        <v>1152.51</v>
      </c>
      <c r="U10" s="844">
        <v>36.429999999999836</v>
      </c>
      <c r="V10" s="842">
        <v>36.429999999999836</v>
      </c>
      <c r="W10" s="674">
        <v>1449.6</v>
      </c>
      <c r="X10" s="674">
        <v>1486.0299999999997</v>
      </c>
      <c r="Y10" s="843">
        <v>1350.84</v>
      </c>
      <c r="Z10" s="844">
        <f t="shared" si="0"/>
        <v>135.18999999999983</v>
      </c>
      <c r="AA10" s="842">
        <f t="shared" si="1"/>
        <v>135.18999999999983</v>
      </c>
      <c r="AB10" s="674" t="e">
        <f>SUM(#REF!)</f>
        <v>#REF!</v>
      </c>
      <c r="AC10" s="674" t="e">
        <f t="shared" si="2"/>
        <v>#REF!</v>
      </c>
      <c r="AD10" s="674" t="e">
        <f>SUM(#REF!)</f>
        <v>#REF!</v>
      </c>
      <c r="AE10" s="1125" t="e">
        <f t="shared" si="3"/>
        <v>#REF!</v>
      </c>
    </row>
    <row r="11" spans="2:31" ht="33" customHeight="1">
      <c r="B11" s="402">
        <v>5</v>
      </c>
      <c r="C11" s="441" t="s">
        <v>416</v>
      </c>
      <c r="D11" s="842"/>
      <c r="E11" s="843"/>
      <c r="F11" s="844"/>
      <c r="G11" s="842"/>
      <c r="H11" s="847"/>
      <c r="I11" s="847"/>
      <c r="J11" s="843"/>
      <c r="K11" s="844"/>
      <c r="L11" s="842"/>
      <c r="M11" s="674"/>
      <c r="N11" s="674"/>
      <c r="O11" s="843"/>
      <c r="P11" s="844"/>
      <c r="Q11" s="842"/>
      <c r="R11" s="674"/>
      <c r="S11" s="674"/>
      <c r="T11" s="843"/>
      <c r="U11" s="844"/>
      <c r="V11" s="842"/>
      <c r="W11" s="674"/>
      <c r="X11" s="674"/>
      <c r="Y11" s="843"/>
      <c r="Z11" s="844">
        <f t="shared" si="0"/>
        <v>0</v>
      </c>
      <c r="AA11" s="842"/>
      <c r="AB11" s="674" t="e">
        <f>SUM(#REF!)</f>
        <v>#REF!</v>
      </c>
      <c r="AC11" s="674" t="e">
        <f t="shared" si="2"/>
        <v>#REF!</v>
      </c>
      <c r="AD11" s="674" t="e">
        <f>SUM(#REF!)</f>
        <v>#REF!</v>
      </c>
      <c r="AE11" s="1125" t="e">
        <f t="shared" si="3"/>
        <v>#REF!</v>
      </c>
    </row>
    <row r="12" spans="2:31" ht="33" customHeight="1">
      <c r="B12" s="667">
        <v>6</v>
      </c>
      <c r="C12" s="668" t="s">
        <v>282</v>
      </c>
      <c r="D12" s="842">
        <v>1300</v>
      </c>
      <c r="E12" s="843">
        <v>898</v>
      </c>
      <c r="F12" s="844">
        <v>402</v>
      </c>
      <c r="G12" s="842">
        <v>402</v>
      </c>
      <c r="H12" s="847">
        <v>1820</v>
      </c>
      <c r="I12" s="847">
        <v>2222</v>
      </c>
      <c r="J12" s="846">
        <v>1803.94</v>
      </c>
      <c r="K12" s="844">
        <v>418.05999999999995</v>
      </c>
      <c r="L12" s="842">
        <v>418.05999999999995</v>
      </c>
      <c r="M12" s="674">
        <v>2545.17</v>
      </c>
      <c r="N12" s="674">
        <v>2963.23</v>
      </c>
      <c r="O12" s="843">
        <v>2941.29</v>
      </c>
      <c r="P12" s="844">
        <v>21.940000000000055</v>
      </c>
      <c r="Q12" s="842">
        <v>21.940000000000055</v>
      </c>
      <c r="R12" s="674">
        <v>2780.58</v>
      </c>
      <c r="S12" s="674">
        <v>2802.52</v>
      </c>
      <c r="T12" s="843">
        <v>2983.42</v>
      </c>
      <c r="U12" s="844">
        <v>-180.9000000000001</v>
      </c>
      <c r="V12" s="842">
        <v>-180.9000000000001</v>
      </c>
      <c r="W12" s="674">
        <v>3667.37</v>
      </c>
      <c r="X12" s="674">
        <v>3486.47</v>
      </c>
      <c r="Y12" s="843">
        <v>3413.99</v>
      </c>
      <c r="Z12" s="844">
        <f t="shared" si="0"/>
        <v>72.48000000000002</v>
      </c>
      <c r="AA12" s="842">
        <f t="shared" si="1"/>
        <v>72.48000000000002</v>
      </c>
      <c r="AB12" s="674" t="e">
        <f>SUM(#REF!)</f>
        <v>#REF!</v>
      </c>
      <c r="AC12" s="674" t="e">
        <f t="shared" si="2"/>
        <v>#REF!</v>
      </c>
      <c r="AD12" s="674" t="e">
        <f>SUM(#REF!)</f>
        <v>#REF!</v>
      </c>
      <c r="AE12" s="1125" t="e">
        <f t="shared" si="3"/>
        <v>#REF!</v>
      </c>
    </row>
    <row r="13" spans="2:31" ht="33" customHeight="1">
      <c r="B13" s="402">
        <v>7</v>
      </c>
      <c r="C13" s="441" t="s">
        <v>24</v>
      </c>
      <c r="D13" s="842">
        <v>1800</v>
      </c>
      <c r="E13" s="843">
        <v>951</v>
      </c>
      <c r="F13" s="844">
        <v>849</v>
      </c>
      <c r="G13" s="842">
        <v>849</v>
      </c>
      <c r="H13" s="847">
        <v>1290.13</v>
      </c>
      <c r="I13" s="847">
        <v>2139.13</v>
      </c>
      <c r="J13" s="846">
        <v>2106.77</v>
      </c>
      <c r="K13" s="844">
        <v>32.36000000000013</v>
      </c>
      <c r="L13" s="842">
        <v>32.36000000000013</v>
      </c>
      <c r="M13" s="674">
        <v>1832.99</v>
      </c>
      <c r="N13" s="674">
        <v>1865.3500000000001</v>
      </c>
      <c r="O13" s="843">
        <v>1755.06</v>
      </c>
      <c r="P13" s="844">
        <v>110.29000000000019</v>
      </c>
      <c r="Q13" s="842">
        <v>110.29000000000019</v>
      </c>
      <c r="R13" s="674">
        <v>1695.61</v>
      </c>
      <c r="S13" s="674">
        <v>1805.9</v>
      </c>
      <c r="T13" s="843">
        <v>1756.94</v>
      </c>
      <c r="U13" s="844">
        <v>48.960000000000036</v>
      </c>
      <c r="V13" s="842">
        <v>48.960000000000036</v>
      </c>
      <c r="W13" s="674">
        <v>1691.03</v>
      </c>
      <c r="X13" s="674">
        <v>1739.99</v>
      </c>
      <c r="Y13" s="843">
        <v>1417.92</v>
      </c>
      <c r="Z13" s="844">
        <f t="shared" si="0"/>
        <v>322.06999999999994</v>
      </c>
      <c r="AA13" s="842">
        <f t="shared" si="1"/>
        <v>322.06999999999994</v>
      </c>
      <c r="AB13" s="674" t="e">
        <f>SUM(#REF!)</f>
        <v>#REF!</v>
      </c>
      <c r="AC13" s="674" t="e">
        <f t="shared" si="2"/>
        <v>#REF!</v>
      </c>
      <c r="AD13" s="674" t="e">
        <f>SUM(#REF!)</f>
        <v>#REF!</v>
      </c>
      <c r="AE13" s="1125" t="e">
        <f t="shared" si="3"/>
        <v>#REF!</v>
      </c>
    </row>
    <row r="14" spans="2:31" ht="33" customHeight="1">
      <c r="B14" s="402">
        <v>8</v>
      </c>
      <c r="C14" s="441" t="s">
        <v>283</v>
      </c>
      <c r="D14" s="842">
        <v>2793.42</v>
      </c>
      <c r="E14" s="848">
        <v>1143.17</v>
      </c>
      <c r="F14" s="844">
        <v>1650.25</v>
      </c>
      <c r="G14" s="842">
        <v>1650.25</v>
      </c>
      <c r="H14" s="843">
        <v>865.88</v>
      </c>
      <c r="I14" s="847">
        <v>2516.13</v>
      </c>
      <c r="J14" s="843">
        <v>2456.76</v>
      </c>
      <c r="K14" s="844">
        <v>59.36999999999989</v>
      </c>
      <c r="L14" s="842">
        <v>59.37</v>
      </c>
      <c r="M14" s="674">
        <v>3461</v>
      </c>
      <c r="N14" s="674">
        <v>3520.37</v>
      </c>
      <c r="O14" s="843">
        <v>3461.61</v>
      </c>
      <c r="P14" s="844">
        <v>58.75999999999976</v>
      </c>
      <c r="Q14" s="842">
        <v>58.75999999999976</v>
      </c>
      <c r="R14" s="674">
        <v>3338.72</v>
      </c>
      <c r="S14" s="674">
        <v>3397.4799999999996</v>
      </c>
      <c r="T14" s="843">
        <v>3254.29</v>
      </c>
      <c r="U14" s="844">
        <v>143.1899999999996</v>
      </c>
      <c r="V14" s="842">
        <v>143.1899999999996</v>
      </c>
      <c r="W14" s="674">
        <v>6105.63</v>
      </c>
      <c r="X14" s="674">
        <v>6248.82</v>
      </c>
      <c r="Y14" s="843">
        <v>5598.72</v>
      </c>
      <c r="Z14" s="844">
        <f t="shared" si="0"/>
        <v>650.0999999999995</v>
      </c>
      <c r="AA14" s="842">
        <f t="shared" si="1"/>
        <v>650.0999999999995</v>
      </c>
      <c r="AB14" s="674" t="e">
        <f>SUM(#REF!)</f>
        <v>#REF!</v>
      </c>
      <c r="AC14" s="674" t="e">
        <f t="shared" si="2"/>
        <v>#REF!</v>
      </c>
      <c r="AD14" s="674" t="e">
        <f>SUM(#REF!)</f>
        <v>#REF!</v>
      </c>
      <c r="AE14" s="1125" t="e">
        <f t="shared" si="3"/>
        <v>#REF!</v>
      </c>
    </row>
    <row r="15" spans="2:31" ht="33" customHeight="1">
      <c r="B15" s="402">
        <v>9</v>
      </c>
      <c r="C15" s="441" t="s">
        <v>26</v>
      </c>
      <c r="D15" s="842">
        <v>519.77</v>
      </c>
      <c r="E15" s="848">
        <v>294.77</v>
      </c>
      <c r="F15" s="844">
        <v>225</v>
      </c>
      <c r="G15" s="842">
        <v>225</v>
      </c>
      <c r="H15" s="843">
        <v>259.89</v>
      </c>
      <c r="I15" s="847">
        <v>484.89</v>
      </c>
      <c r="J15" s="843">
        <v>479.47</v>
      </c>
      <c r="K15" s="844">
        <v>5.419999999999959</v>
      </c>
      <c r="L15" s="842">
        <v>5.42</v>
      </c>
      <c r="M15" s="674">
        <v>480</v>
      </c>
      <c r="N15" s="674">
        <v>485.42</v>
      </c>
      <c r="O15" s="843">
        <v>443.32</v>
      </c>
      <c r="P15" s="844">
        <v>42.10000000000002</v>
      </c>
      <c r="Q15" s="842">
        <v>42.10000000000002</v>
      </c>
      <c r="R15" s="674">
        <v>345.38</v>
      </c>
      <c r="S15" s="674">
        <v>387.48</v>
      </c>
      <c r="T15" s="843">
        <v>264</v>
      </c>
      <c r="U15" s="844">
        <v>123.48</v>
      </c>
      <c r="V15" s="842">
        <v>123.48</v>
      </c>
      <c r="W15" s="674">
        <v>631.62</v>
      </c>
      <c r="X15" s="674">
        <v>755.1</v>
      </c>
      <c r="Y15" s="843">
        <v>625.25</v>
      </c>
      <c r="Z15" s="844">
        <f t="shared" si="0"/>
        <v>129.85000000000002</v>
      </c>
      <c r="AA15" s="842">
        <f t="shared" si="1"/>
        <v>129.85000000000002</v>
      </c>
      <c r="AB15" s="674" t="e">
        <f>SUM(#REF!)</f>
        <v>#REF!</v>
      </c>
      <c r="AC15" s="674" t="e">
        <f t="shared" si="2"/>
        <v>#REF!</v>
      </c>
      <c r="AD15" s="674" t="e">
        <f>SUM(#REF!)</f>
        <v>#REF!</v>
      </c>
      <c r="AE15" s="1125" t="e">
        <f t="shared" si="3"/>
        <v>#REF!</v>
      </c>
    </row>
    <row r="16" spans="2:31" ht="33" customHeight="1">
      <c r="B16" s="406"/>
      <c r="C16" s="442" t="s">
        <v>27</v>
      </c>
      <c r="D16" s="437">
        <f>SUM(D7:D15)</f>
        <v>8641.94</v>
      </c>
      <c r="E16" s="682">
        <f aca="true" t="shared" si="4" ref="E16:U16">SUM(E7:E15)</f>
        <v>4840.530000000001</v>
      </c>
      <c r="F16" s="437">
        <f t="shared" si="4"/>
        <v>3801.41</v>
      </c>
      <c r="G16" s="437">
        <f t="shared" si="4"/>
        <v>3801.41</v>
      </c>
      <c r="H16" s="437">
        <f t="shared" si="4"/>
        <v>5719.908000000001</v>
      </c>
      <c r="I16" s="682">
        <f t="shared" si="4"/>
        <v>9521.318</v>
      </c>
      <c r="J16" s="438">
        <f t="shared" si="4"/>
        <v>8910.179999999998</v>
      </c>
      <c r="K16" s="682">
        <f t="shared" si="4"/>
        <v>611.138</v>
      </c>
      <c r="L16" s="682">
        <f t="shared" si="4"/>
        <v>611.14</v>
      </c>
      <c r="M16" s="438">
        <f t="shared" si="4"/>
        <v>11819.64</v>
      </c>
      <c r="N16" s="438">
        <f t="shared" si="4"/>
        <v>12430.78</v>
      </c>
      <c r="O16" s="438">
        <f t="shared" si="4"/>
        <v>11966.32</v>
      </c>
      <c r="P16" s="682">
        <f t="shared" si="4"/>
        <v>464.4599999999998</v>
      </c>
      <c r="Q16" s="682">
        <f t="shared" si="4"/>
        <v>464.4599999999998</v>
      </c>
      <c r="R16" s="438">
        <f t="shared" si="4"/>
        <v>10910.849999999999</v>
      </c>
      <c r="S16" s="438">
        <f t="shared" si="4"/>
        <v>11375.309999999998</v>
      </c>
      <c r="T16" s="437">
        <f t="shared" si="4"/>
        <v>10994.619999999999</v>
      </c>
      <c r="U16" s="437">
        <f t="shared" si="4"/>
        <v>380.6899999999993</v>
      </c>
      <c r="V16" s="437">
        <v>380.6899999999993</v>
      </c>
      <c r="W16" s="417">
        <v>15947.9</v>
      </c>
      <c r="X16" s="420">
        <v>16328.589999999998</v>
      </c>
      <c r="Y16" s="407">
        <f>SUM(Y7:Y15)</f>
        <v>14120.25</v>
      </c>
      <c r="Z16" s="1138">
        <f t="shared" si="0"/>
        <v>2208.3399999999983</v>
      </c>
      <c r="AA16" s="437">
        <f t="shared" si="1"/>
        <v>2208.3399999999983</v>
      </c>
      <c r="AB16" s="417" t="e">
        <f>SUM(AB7:AB15)</f>
        <v>#REF!</v>
      </c>
      <c r="AC16" s="420" t="e">
        <f t="shared" si="2"/>
        <v>#REF!</v>
      </c>
      <c r="AD16" s="420" t="e">
        <f>SUM(#REF!)</f>
        <v>#REF!</v>
      </c>
      <c r="AE16" s="1139" t="e">
        <f t="shared" si="3"/>
        <v>#REF!</v>
      </c>
    </row>
    <row r="17" spans="2:31" ht="33" customHeight="1">
      <c r="B17" s="1400" t="s">
        <v>28</v>
      </c>
      <c r="C17" s="1401"/>
      <c r="D17" s="842"/>
      <c r="E17" s="843"/>
      <c r="F17" s="844"/>
      <c r="G17" s="842"/>
      <c r="H17" s="843"/>
      <c r="I17" s="843"/>
      <c r="J17" s="843"/>
      <c r="K17" s="844"/>
      <c r="L17" s="842"/>
      <c r="M17" s="843"/>
      <c r="N17" s="843"/>
      <c r="O17" s="843"/>
      <c r="P17" s="844"/>
      <c r="Q17" s="842"/>
      <c r="R17" s="674"/>
      <c r="S17" s="674"/>
      <c r="T17" s="843"/>
      <c r="U17" s="844"/>
      <c r="V17" s="842"/>
      <c r="W17" s="674"/>
      <c r="X17" s="674"/>
      <c r="Y17" s="843"/>
      <c r="Z17" s="849"/>
      <c r="AA17" s="842"/>
      <c r="AB17" s="674"/>
      <c r="AC17" s="674"/>
      <c r="AD17" s="674"/>
      <c r="AE17" s="973"/>
    </row>
    <row r="18" spans="2:31" ht="33" customHeight="1">
      <c r="B18" s="402">
        <v>10</v>
      </c>
      <c r="C18" s="441" t="s">
        <v>29</v>
      </c>
      <c r="D18" s="842">
        <v>46.25</v>
      </c>
      <c r="E18" s="843">
        <v>34.15</v>
      </c>
      <c r="F18" s="844">
        <v>12.100000000000001</v>
      </c>
      <c r="G18" s="842">
        <v>12.1</v>
      </c>
      <c r="H18" s="850">
        <v>67.03</v>
      </c>
      <c r="I18" s="850">
        <v>79.13</v>
      </c>
      <c r="J18" s="846">
        <v>72.88</v>
      </c>
      <c r="K18" s="844">
        <v>6.25</v>
      </c>
      <c r="L18" s="842">
        <v>6.25</v>
      </c>
      <c r="M18" s="674">
        <v>170.92</v>
      </c>
      <c r="N18" s="674">
        <v>177.17</v>
      </c>
      <c r="O18" s="843">
        <v>101.06</v>
      </c>
      <c r="P18" s="844">
        <v>76.10999999999999</v>
      </c>
      <c r="Q18" s="842">
        <v>76.11</v>
      </c>
      <c r="R18" s="674">
        <v>83.22</v>
      </c>
      <c r="S18" s="674">
        <v>159.32999999999998</v>
      </c>
      <c r="T18" s="843">
        <v>116.47</v>
      </c>
      <c r="U18" s="844">
        <v>42.859999999999985</v>
      </c>
      <c r="V18" s="842">
        <v>42.859999999999985</v>
      </c>
      <c r="W18" s="674">
        <v>149.75</v>
      </c>
      <c r="X18" s="674">
        <v>192.60999999999999</v>
      </c>
      <c r="Y18" s="843">
        <v>124.62</v>
      </c>
      <c r="Z18" s="844">
        <f t="shared" si="0"/>
        <v>67.98999999999998</v>
      </c>
      <c r="AA18" s="842">
        <f t="shared" si="1"/>
        <v>67.98999999999998</v>
      </c>
      <c r="AB18" s="674" t="e">
        <f>SUM(#REF!)</f>
        <v>#REF!</v>
      </c>
      <c r="AC18" s="674" t="e">
        <f t="shared" si="2"/>
        <v>#REF!</v>
      </c>
      <c r="AD18" s="674" t="e">
        <f>SUM(#REF!)</f>
        <v>#REF!</v>
      </c>
      <c r="AE18" s="1125" t="e">
        <f t="shared" si="3"/>
        <v>#REF!</v>
      </c>
    </row>
    <row r="19" spans="2:31" ht="33" customHeight="1">
      <c r="B19" s="402">
        <v>11</v>
      </c>
      <c r="C19" s="441" t="s">
        <v>30</v>
      </c>
      <c r="D19" s="842">
        <v>5152.18</v>
      </c>
      <c r="E19" s="843">
        <v>183.26</v>
      </c>
      <c r="F19" s="844">
        <v>4968.92</v>
      </c>
      <c r="G19" s="842">
        <v>4968.92</v>
      </c>
      <c r="H19" s="850">
        <v>900</v>
      </c>
      <c r="I19" s="850">
        <v>5868.92</v>
      </c>
      <c r="J19" s="843">
        <v>1123.5</v>
      </c>
      <c r="K19" s="844">
        <v>4745.42</v>
      </c>
      <c r="L19" s="435">
        <v>4745.42</v>
      </c>
      <c r="M19" s="674">
        <v>3504</v>
      </c>
      <c r="N19" s="674">
        <v>8249.42</v>
      </c>
      <c r="O19" s="843">
        <v>3207.2</v>
      </c>
      <c r="P19" s="844">
        <v>5042.22</v>
      </c>
      <c r="Q19" s="842">
        <v>5042.22</v>
      </c>
      <c r="R19" s="674">
        <v>7417.65</v>
      </c>
      <c r="S19" s="674">
        <v>12459.869999999999</v>
      </c>
      <c r="T19" s="843">
        <v>9873.73</v>
      </c>
      <c r="U19" s="844">
        <v>2586.1399999999994</v>
      </c>
      <c r="V19" s="842">
        <v>2586.1399999999994</v>
      </c>
      <c r="W19" s="674">
        <v>7234.44</v>
      </c>
      <c r="X19" s="674">
        <v>9820.579999999998</v>
      </c>
      <c r="Y19" s="843">
        <v>7669.08</v>
      </c>
      <c r="Z19" s="844">
        <f t="shared" si="0"/>
        <v>2151.499999999998</v>
      </c>
      <c r="AA19" s="842">
        <f t="shared" si="1"/>
        <v>2151.499999999998</v>
      </c>
      <c r="AB19" s="674" t="e">
        <f>SUM(#REF!)</f>
        <v>#REF!</v>
      </c>
      <c r="AC19" s="674" t="e">
        <f t="shared" si="2"/>
        <v>#REF!</v>
      </c>
      <c r="AD19" s="674" t="e">
        <f>SUM(#REF!)</f>
        <v>#REF!</v>
      </c>
      <c r="AE19" s="1125" t="e">
        <f t="shared" si="3"/>
        <v>#REF!</v>
      </c>
    </row>
    <row r="20" spans="2:31" ht="33" customHeight="1">
      <c r="B20" s="402">
        <v>12</v>
      </c>
      <c r="C20" s="441" t="s">
        <v>31</v>
      </c>
      <c r="D20" s="842">
        <v>2366.52</v>
      </c>
      <c r="E20" s="843">
        <v>958</v>
      </c>
      <c r="F20" s="844">
        <v>1408.52</v>
      </c>
      <c r="G20" s="842">
        <v>1408.52</v>
      </c>
      <c r="H20" s="850">
        <v>300</v>
      </c>
      <c r="I20" s="850">
        <v>1708.52</v>
      </c>
      <c r="J20" s="846">
        <v>779.36</v>
      </c>
      <c r="K20" s="844">
        <v>929.16</v>
      </c>
      <c r="L20" s="842">
        <v>929.16</v>
      </c>
      <c r="M20" s="674">
        <v>1563.27</v>
      </c>
      <c r="N20" s="674">
        <v>2492.43</v>
      </c>
      <c r="O20" s="843">
        <v>2429.68</v>
      </c>
      <c r="P20" s="844">
        <v>62.75</v>
      </c>
      <c r="Q20" s="842">
        <v>62.75</v>
      </c>
      <c r="R20" s="674">
        <v>3620.64</v>
      </c>
      <c r="S20" s="674">
        <v>3683.39</v>
      </c>
      <c r="T20" s="843">
        <v>3486.33</v>
      </c>
      <c r="U20" s="844">
        <v>197.05999999999995</v>
      </c>
      <c r="V20" s="842">
        <v>197.05999999999995</v>
      </c>
      <c r="W20" s="674">
        <v>3396.37</v>
      </c>
      <c r="X20" s="674">
        <v>3593.43</v>
      </c>
      <c r="Y20" s="843">
        <v>3423.46</v>
      </c>
      <c r="Z20" s="844">
        <f t="shared" si="0"/>
        <v>169.9699999999998</v>
      </c>
      <c r="AA20" s="842">
        <f t="shared" si="1"/>
        <v>169.9699999999998</v>
      </c>
      <c r="AB20" s="674" t="e">
        <f>SUM(#REF!)</f>
        <v>#REF!</v>
      </c>
      <c r="AC20" s="674" t="e">
        <f t="shared" si="2"/>
        <v>#REF!</v>
      </c>
      <c r="AD20" s="674" t="e">
        <f>SUM(#REF!)</f>
        <v>#REF!</v>
      </c>
      <c r="AE20" s="1125" t="e">
        <f t="shared" si="3"/>
        <v>#REF!</v>
      </c>
    </row>
    <row r="21" spans="2:31" ht="33" customHeight="1">
      <c r="B21" s="402">
        <v>13</v>
      </c>
      <c r="C21" s="441" t="s">
        <v>32</v>
      </c>
      <c r="D21" s="842">
        <v>2946.68</v>
      </c>
      <c r="E21" s="843">
        <v>2447.99</v>
      </c>
      <c r="F21" s="844">
        <v>498.69000000000005</v>
      </c>
      <c r="G21" s="842">
        <v>498.69</v>
      </c>
      <c r="H21" s="850">
        <v>3422.13</v>
      </c>
      <c r="I21" s="850">
        <v>3920.82</v>
      </c>
      <c r="J21" s="846">
        <v>3881.22</v>
      </c>
      <c r="K21" s="844">
        <v>39.600000000000364</v>
      </c>
      <c r="L21" s="842">
        <v>39.6</v>
      </c>
      <c r="M21" s="674">
        <v>4949</v>
      </c>
      <c r="N21" s="674">
        <v>4988.6</v>
      </c>
      <c r="O21" s="843">
        <v>4983.97</v>
      </c>
      <c r="P21" s="844">
        <v>4.630000000000109</v>
      </c>
      <c r="Q21" s="842">
        <v>4.630000000000109</v>
      </c>
      <c r="R21" s="674">
        <v>4220.88</v>
      </c>
      <c r="S21" s="674">
        <v>4225.51</v>
      </c>
      <c r="T21" s="843">
        <v>4194.51</v>
      </c>
      <c r="U21" s="844">
        <v>31</v>
      </c>
      <c r="V21" s="842">
        <v>31</v>
      </c>
      <c r="W21" s="674">
        <v>7937.6</v>
      </c>
      <c r="X21" s="674">
        <v>7968.6</v>
      </c>
      <c r="Y21" s="843">
        <v>7518.67</v>
      </c>
      <c r="Z21" s="844">
        <f t="shared" si="0"/>
        <v>449.9300000000003</v>
      </c>
      <c r="AA21" s="842">
        <f t="shared" si="1"/>
        <v>449.9300000000003</v>
      </c>
      <c r="AB21" s="674" t="e">
        <f>SUM(#REF!)</f>
        <v>#REF!</v>
      </c>
      <c r="AC21" s="674" t="e">
        <f t="shared" si="2"/>
        <v>#REF!</v>
      </c>
      <c r="AD21" s="674" t="e">
        <f>SUM(#REF!)</f>
        <v>#REF!</v>
      </c>
      <c r="AE21" s="1125" t="e">
        <f t="shared" si="3"/>
        <v>#REF!</v>
      </c>
    </row>
    <row r="22" spans="2:31" ht="33" customHeight="1">
      <c r="B22" s="402">
        <v>14</v>
      </c>
      <c r="C22" s="441" t="s">
        <v>93</v>
      </c>
      <c r="D22" s="842">
        <v>6500</v>
      </c>
      <c r="E22" s="843">
        <v>4644.16</v>
      </c>
      <c r="F22" s="844">
        <v>1855.8400000000001</v>
      </c>
      <c r="G22" s="842">
        <v>1855.84</v>
      </c>
      <c r="H22" s="850">
        <v>7200</v>
      </c>
      <c r="I22" s="850">
        <v>9055.84</v>
      </c>
      <c r="J22" s="846">
        <v>9055.84</v>
      </c>
      <c r="K22" s="844">
        <v>0</v>
      </c>
      <c r="L22" s="842">
        <v>0</v>
      </c>
      <c r="M22" s="674">
        <v>6719.17</v>
      </c>
      <c r="N22" s="674">
        <v>6719.17</v>
      </c>
      <c r="O22" s="843">
        <v>6719.06</v>
      </c>
      <c r="P22" s="844">
        <v>0.10999999999967258</v>
      </c>
      <c r="Q22" s="842">
        <v>0.10999999999967258</v>
      </c>
      <c r="R22" s="674">
        <v>5581.67</v>
      </c>
      <c r="S22" s="674">
        <v>5581.78</v>
      </c>
      <c r="T22" s="843">
        <v>5581.67</v>
      </c>
      <c r="U22" s="844">
        <v>0.10999999999967258</v>
      </c>
      <c r="V22" s="842">
        <v>0.10999999999967258</v>
      </c>
      <c r="W22" s="674">
        <v>7326.41</v>
      </c>
      <c r="X22" s="674">
        <v>7326.5199999999995</v>
      </c>
      <c r="Y22" s="843">
        <v>7382.49</v>
      </c>
      <c r="Z22" s="844">
        <f t="shared" si="0"/>
        <v>-55.970000000000255</v>
      </c>
      <c r="AA22" s="842">
        <f t="shared" si="1"/>
        <v>-55.970000000000255</v>
      </c>
      <c r="AB22" s="674" t="e">
        <f>SUM(#REF!)</f>
        <v>#REF!</v>
      </c>
      <c r="AC22" s="674" t="e">
        <f t="shared" si="2"/>
        <v>#REF!</v>
      </c>
      <c r="AD22" s="674" t="e">
        <f>SUM(#REF!)</f>
        <v>#REF!</v>
      </c>
      <c r="AE22" s="1125" t="e">
        <f t="shared" si="3"/>
        <v>#REF!</v>
      </c>
    </row>
    <row r="23" spans="2:31" ht="33" customHeight="1">
      <c r="B23" s="406"/>
      <c r="C23" s="442" t="s">
        <v>27</v>
      </c>
      <c r="D23" s="438">
        <v>17011.63</v>
      </c>
      <c r="E23" s="683">
        <v>8267.56</v>
      </c>
      <c r="F23" s="1138">
        <v>8744.070000000002</v>
      </c>
      <c r="G23" s="437">
        <v>8744.07</v>
      </c>
      <c r="H23" s="418">
        <v>11889.16</v>
      </c>
      <c r="I23" s="407">
        <v>20633.23</v>
      </c>
      <c r="J23" s="418">
        <f>SUM(J18:J22)</f>
        <v>14912.8</v>
      </c>
      <c r="K23" s="418">
        <f aca="true" t="shared" si="5" ref="K23:U23">SUM(K18:K22)</f>
        <v>5720.43</v>
      </c>
      <c r="L23" s="418">
        <f t="shared" si="5"/>
        <v>5720.43</v>
      </c>
      <c r="M23" s="418">
        <f t="shared" si="5"/>
        <v>16906.36</v>
      </c>
      <c r="N23" s="418">
        <f t="shared" si="5"/>
        <v>22626.79</v>
      </c>
      <c r="O23" s="418">
        <f t="shared" si="5"/>
        <v>17440.97</v>
      </c>
      <c r="P23" s="418">
        <f t="shared" si="5"/>
        <v>5185.82</v>
      </c>
      <c r="Q23" s="418">
        <f t="shared" si="5"/>
        <v>5185.82</v>
      </c>
      <c r="R23" s="418">
        <f t="shared" si="5"/>
        <v>20924.059999999998</v>
      </c>
      <c r="S23" s="418">
        <f t="shared" si="5"/>
        <v>26109.879999999997</v>
      </c>
      <c r="T23" s="418">
        <f t="shared" si="5"/>
        <v>23252.71</v>
      </c>
      <c r="U23" s="418">
        <f t="shared" si="5"/>
        <v>2857.169999999999</v>
      </c>
      <c r="V23" s="418">
        <v>2857.169999999999</v>
      </c>
      <c r="W23" s="418">
        <v>26044.57</v>
      </c>
      <c r="X23" s="420">
        <v>28901.739999999998</v>
      </c>
      <c r="Y23" s="407">
        <f>SUM(Y18:Y22)</f>
        <v>26118.32</v>
      </c>
      <c r="Z23" s="1138">
        <f t="shared" si="0"/>
        <v>2783.4199999999983</v>
      </c>
      <c r="AA23" s="437">
        <f t="shared" si="1"/>
        <v>2783.4199999999983</v>
      </c>
      <c r="AB23" s="420" t="e">
        <f>SUM(#REF!)</f>
        <v>#REF!</v>
      </c>
      <c r="AC23" s="420" t="e">
        <f t="shared" si="2"/>
        <v>#REF!</v>
      </c>
      <c r="AD23" s="420" t="e">
        <f>SUM(#REF!)</f>
        <v>#REF!</v>
      </c>
      <c r="AE23" s="1139" t="e">
        <f t="shared" si="3"/>
        <v>#REF!</v>
      </c>
    </row>
    <row r="24" spans="2:31" ht="33" customHeight="1">
      <c r="B24" s="1408" t="s">
        <v>82</v>
      </c>
      <c r="C24" s="1409"/>
      <c r="D24" s="842"/>
      <c r="E24" s="843"/>
      <c r="F24" s="844"/>
      <c r="G24" s="842"/>
      <c r="H24" s="843"/>
      <c r="I24" s="843"/>
      <c r="J24" s="843"/>
      <c r="K24" s="844"/>
      <c r="L24" s="842"/>
      <c r="M24" s="843"/>
      <c r="N24" s="843"/>
      <c r="O24" s="843"/>
      <c r="P24" s="844"/>
      <c r="Q24" s="842"/>
      <c r="R24" s="674"/>
      <c r="S24" s="674"/>
      <c r="T24" s="843"/>
      <c r="U24" s="844"/>
      <c r="V24" s="842"/>
      <c r="W24" s="674"/>
      <c r="X24" s="674"/>
      <c r="Y24" s="843"/>
      <c r="Z24" s="849"/>
      <c r="AA24" s="842"/>
      <c r="AB24" s="674"/>
      <c r="AC24" s="674"/>
      <c r="AD24" s="972"/>
      <c r="AE24" s="973"/>
    </row>
    <row r="25" spans="2:31" ht="33" customHeight="1">
      <c r="B25" s="409">
        <v>15</v>
      </c>
      <c r="C25" s="441" t="s">
        <v>34</v>
      </c>
      <c r="D25" s="842">
        <v>205.72</v>
      </c>
      <c r="E25" s="843">
        <v>84.7</v>
      </c>
      <c r="F25" s="844">
        <v>121.02</v>
      </c>
      <c r="G25" s="842">
        <v>121.02</v>
      </c>
      <c r="H25" s="850">
        <v>51.43</v>
      </c>
      <c r="I25" s="850">
        <v>172.45</v>
      </c>
      <c r="J25" s="846">
        <v>93.02</v>
      </c>
      <c r="K25" s="844">
        <v>79.42999999999999</v>
      </c>
      <c r="L25" s="842">
        <v>79.43</v>
      </c>
      <c r="M25" s="843">
        <v>548</v>
      </c>
      <c r="N25" s="674">
        <v>627.4300000000001</v>
      </c>
      <c r="O25" s="843">
        <v>342.44</v>
      </c>
      <c r="P25" s="844">
        <v>284.99000000000007</v>
      </c>
      <c r="Q25" s="842">
        <v>284.99</v>
      </c>
      <c r="R25" s="674">
        <v>349.26</v>
      </c>
      <c r="S25" s="674">
        <v>634.25</v>
      </c>
      <c r="T25" s="843">
        <v>431.63</v>
      </c>
      <c r="U25" s="844">
        <v>202.62</v>
      </c>
      <c r="V25" s="842">
        <v>202.62</v>
      </c>
      <c r="W25" s="674">
        <v>290.74</v>
      </c>
      <c r="X25" s="674">
        <v>493.36</v>
      </c>
      <c r="Y25" s="843">
        <v>296.5</v>
      </c>
      <c r="Z25" s="844">
        <f t="shared" si="0"/>
        <v>196.86</v>
      </c>
      <c r="AA25" s="842">
        <f t="shared" si="1"/>
        <v>196.86</v>
      </c>
      <c r="AB25" s="674" t="e">
        <f>SUM(#REF!)</f>
        <v>#REF!</v>
      </c>
      <c r="AC25" s="674" t="e">
        <f t="shared" si="2"/>
        <v>#REF!</v>
      </c>
      <c r="AD25" s="674" t="e">
        <f>SUM(#REF!)</f>
        <v>#REF!</v>
      </c>
      <c r="AE25" s="1125" t="e">
        <f t="shared" si="3"/>
        <v>#REF!</v>
      </c>
    </row>
    <row r="26" spans="2:31" ht="33" customHeight="1">
      <c r="B26" s="409">
        <v>16</v>
      </c>
      <c r="C26" s="441" t="s">
        <v>35</v>
      </c>
      <c r="D26" s="842">
        <v>2050.54</v>
      </c>
      <c r="E26" s="843">
        <v>894.95</v>
      </c>
      <c r="F26" s="844">
        <v>1155.59</v>
      </c>
      <c r="G26" s="842">
        <v>1155.59</v>
      </c>
      <c r="H26" s="850">
        <v>3735</v>
      </c>
      <c r="I26" s="850">
        <v>4890.59</v>
      </c>
      <c r="J26" s="846">
        <v>1895.36</v>
      </c>
      <c r="K26" s="844">
        <v>2995.2300000000005</v>
      </c>
      <c r="L26" s="435">
        <v>2995.23</v>
      </c>
      <c r="M26" s="843">
        <v>3637.5</v>
      </c>
      <c r="N26" s="674">
        <v>6632.73</v>
      </c>
      <c r="O26" s="843">
        <v>4808.1</v>
      </c>
      <c r="P26" s="844">
        <v>1824.6299999999992</v>
      </c>
      <c r="Q26" s="842">
        <v>1824.6299999999992</v>
      </c>
      <c r="R26" s="674">
        <v>4035.14</v>
      </c>
      <c r="S26" s="674">
        <v>5859.769999999999</v>
      </c>
      <c r="T26" s="843">
        <v>5544.99</v>
      </c>
      <c r="U26" s="844">
        <v>314.77999999999884</v>
      </c>
      <c r="V26" s="842">
        <v>314.77999999999884</v>
      </c>
      <c r="W26" s="674">
        <v>6614.06</v>
      </c>
      <c r="X26" s="674">
        <v>6928.839999999999</v>
      </c>
      <c r="Y26" s="843">
        <v>5801.15</v>
      </c>
      <c r="Z26" s="844">
        <f t="shared" si="0"/>
        <v>1127.6899999999996</v>
      </c>
      <c r="AA26" s="842">
        <f t="shared" si="1"/>
        <v>1127.6899999999996</v>
      </c>
      <c r="AB26" s="674" t="e">
        <f>SUM(#REF!)</f>
        <v>#REF!</v>
      </c>
      <c r="AC26" s="674" t="e">
        <f t="shared" si="2"/>
        <v>#REF!</v>
      </c>
      <c r="AD26" s="674" t="e">
        <f>SUM(#REF!)</f>
        <v>#REF!</v>
      </c>
      <c r="AE26" s="1125" t="e">
        <f t="shared" si="3"/>
        <v>#REF!</v>
      </c>
    </row>
    <row r="27" spans="2:31" ht="33" customHeight="1">
      <c r="B27" s="409">
        <v>17</v>
      </c>
      <c r="C27" s="441" t="s">
        <v>406</v>
      </c>
      <c r="D27" s="842"/>
      <c r="E27" s="843"/>
      <c r="F27" s="844"/>
      <c r="G27" s="842"/>
      <c r="H27" s="850"/>
      <c r="I27" s="850"/>
      <c r="J27" s="846"/>
      <c r="K27" s="844"/>
      <c r="L27" s="842"/>
      <c r="M27" s="843"/>
      <c r="N27" s="674"/>
      <c r="O27" s="843"/>
      <c r="P27" s="844"/>
      <c r="Q27" s="842"/>
      <c r="R27" s="674"/>
      <c r="S27" s="674"/>
      <c r="T27" s="843"/>
      <c r="U27" s="844"/>
      <c r="V27" s="842"/>
      <c r="W27" s="674"/>
      <c r="X27" s="674"/>
      <c r="Y27" s="843"/>
      <c r="Z27" s="849"/>
      <c r="AA27" s="842"/>
      <c r="AB27" s="674" t="e">
        <f>SUM(#REF!)</f>
        <v>#REF!</v>
      </c>
      <c r="AC27" s="674" t="e">
        <f t="shared" si="2"/>
        <v>#REF!</v>
      </c>
      <c r="AD27" s="674" t="e">
        <f>SUM(#REF!)</f>
        <v>#REF!</v>
      </c>
      <c r="AE27" s="1125" t="e">
        <f t="shared" si="3"/>
        <v>#REF!</v>
      </c>
    </row>
    <row r="28" spans="2:31" ht="33" customHeight="1">
      <c r="B28" s="409">
        <v>18</v>
      </c>
      <c r="C28" s="441" t="s">
        <v>36</v>
      </c>
      <c r="D28" s="842">
        <v>188.25</v>
      </c>
      <c r="E28" s="843">
        <v>0</v>
      </c>
      <c r="F28" s="844">
        <v>188.25</v>
      </c>
      <c r="G28" s="842">
        <v>188.25</v>
      </c>
      <c r="H28" s="850">
        <v>0</v>
      </c>
      <c r="I28" s="850">
        <v>188.25</v>
      </c>
      <c r="J28" s="846">
        <v>183.65</v>
      </c>
      <c r="K28" s="844">
        <v>4.599999999999994</v>
      </c>
      <c r="L28" s="842">
        <v>4.6</v>
      </c>
      <c r="M28" s="843">
        <v>300</v>
      </c>
      <c r="N28" s="674">
        <v>304.6</v>
      </c>
      <c r="O28" s="843">
        <v>304.55</v>
      </c>
      <c r="P28" s="844">
        <v>0.05000000000001137</v>
      </c>
      <c r="Q28" s="842">
        <v>0.05</v>
      </c>
      <c r="R28" s="674">
        <v>869.9</v>
      </c>
      <c r="S28" s="674">
        <v>869.9499999999999</v>
      </c>
      <c r="T28" s="843">
        <v>869.51</v>
      </c>
      <c r="U28" s="844">
        <v>0.4399999999999409</v>
      </c>
      <c r="V28" s="842">
        <v>0.4399999999999409</v>
      </c>
      <c r="W28" s="674">
        <v>1057.31</v>
      </c>
      <c r="X28" s="674">
        <v>1057.75</v>
      </c>
      <c r="Y28" s="843">
        <v>1098.49</v>
      </c>
      <c r="Z28" s="844">
        <f t="shared" si="0"/>
        <v>-40.74000000000001</v>
      </c>
      <c r="AA28" s="842">
        <f t="shared" si="1"/>
        <v>-40.74000000000001</v>
      </c>
      <c r="AB28" s="674" t="e">
        <f>SUM(#REF!)</f>
        <v>#REF!</v>
      </c>
      <c r="AC28" s="674" t="e">
        <f t="shared" si="2"/>
        <v>#REF!</v>
      </c>
      <c r="AD28" s="674" t="e">
        <f>SUM(#REF!)</f>
        <v>#REF!</v>
      </c>
      <c r="AE28" s="1125" t="e">
        <f t="shared" si="3"/>
        <v>#REF!</v>
      </c>
    </row>
    <row r="29" spans="2:31" ht="33" customHeight="1">
      <c r="B29" s="409">
        <v>19</v>
      </c>
      <c r="C29" s="441" t="s">
        <v>37</v>
      </c>
      <c r="D29" s="842">
        <v>483.96</v>
      </c>
      <c r="E29" s="843">
        <v>0</v>
      </c>
      <c r="F29" s="844">
        <v>483.96</v>
      </c>
      <c r="G29" s="842">
        <v>483.96</v>
      </c>
      <c r="H29" s="850">
        <v>156.01</v>
      </c>
      <c r="I29" s="850">
        <v>639.97</v>
      </c>
      <c r="J29" s="846">
        <v>630.26</v>
      </c>
      <c r="K29" s="844">
        <v>9.710000000000036</v>
      </c>
      <c r="L29" s="842">
        <v>9.71</v>
      </c>
      <c r="M29" s="843">
        <v>965</v>
      </c>
      <c r="N29" s="674">
        <v>974.71</v>
      </c>
      <c r="O29" s="843">
        <v>574</v>
      </c>
      <c r="P29" s="844">
        <v>400.71000000000004</v>
      </c>
      <c r="Q29" s="842">
        <v>400.71</v>
      </c>
      <c r="R29" s="674">
        <v>920.22</v>
      </c>
      <c r="S29" s="674">
        <v>1320.93</v>
      </c>
      <c r="T29" s="843">
        <v>1228.13</v>
      </c>
      <c r="U29" s="844">
        <v>92.79999999999995</v>
      </c>
      <c r="V29" s="842">
        <v>92.79999999999995</v>
      </c>
      <c r="W29" s="674">
        <v>1194.87</v>
      </c>
      <c r="X29" s="674">
        <v>1287.6699999999998</v>
      </c>
      <c r="Y29" s="843">
        <v>869.07</v>
      </c>
      <c r="Z29" s="844">
        <f t="shared" si="0"/>
        <v>418.5999999999998</v>
      </c>
      <c r="AA29" s="842">
        <f t="shared" si="1"/>
        <v>418.5999999999998</v>
      </c>
      <c r="AB29" s="674" t="e">
        <f>SUM(#REF!)</f>
        <v>#REF!</v>
      </c>
      <c r="AC29" s="404" t="e">
        <f t="shared" si="2"/>
        <v>#REF!</v>
      </c>
      <c r="AD29" s="674" t="e">
        <f>SUM(#REF!)</f>
        <v>#REF!</v>
      </c>
      <c r="AE29" s="1125" t="e">
        <f t="shared" si="3"/>
        <v>#REF!</v>
      </c>
    </row>
    <row r="30" spans="2:31" ht="33" customHeight="1">
      <c r="B30" s="409">
        <v>20</v>
      </c>
      <c r="C30" s="441" t="s">
        <v>38</v>
      </c>
      <c r="D30" s="842">
        <v>238.28</v>
      </c>
      <c r="E30" s="843">
        <v>0</v>
      </c>
      <c r="F30" s="844">
        <v>238.28</v>
      </c>
      <c r="G30" s="842">
        <v>238.28</v>
      </c>
      <c r="H30" s="850">
        <v>27.4</v>
      </c>
      <c r="I30" s="850">
        <v>265.68</v>
      </c>
      <c r="J30" s="846">
        <v>256.11</v>
      </c>
      <c r="K30" s="844">
        <v>9.569999999999993</v>
      </c>
      <c r="L30" s="842">
        <v>9.57</v>
      </c>
      <c r="M30" s="843">
        <v>762.5</v>
      </c>
      <c r="N30" s="674">
        <v>772.07</v>
      </c>
      <c r="O30" s="843">
        <v>546.51</v>
      </c>
      <c r="P30" s="844">
        <v>225.56000000000006</v>
      </c>
      <c r="Q30" s="842">
        <v>225.56</v>
      </c>
      <c r="R30" s="674">
        <v>488.5</v>
      </c>
      <c r="S30" s="674">
        <v>714.06</v>
      </c>
      <c r="T30" s="843">
        <v>723.57</v>
      </c>
      <c r="U30" s="844">
        <v>-9.510000000000105</v>
      </c>
      <c r="V30" s="842">
        <v>-9.510000000000105</v>
      </c>
      <c r="W30" s="674">
        <v>724.52</v>
      </c>
      <c r="X30" s="674">
        <v>715.0099999999999</v>
      </c>
      <c r="Y30" s="843">
        <v>545.82</v>
      </c>
      <c r="Z30" s="844">
        <f t="shared" si="0"/>
        <v>169.18999999999983</v>
      </c>
      <c r="AA30" s="842">
        <f t="shared" si="1"/>
        <v>169.18999999999983</v>
      </c>
      <c r="AB30" s="674" t="e">
        <f>SUM(#REF!)</f>
        <v>#REF!</v>
      </c>
      <c r="AC30" s="674" t="e">
        <f t="shared" si="2"/>
        <v>#REF!</v>
      </c>
      <c r="AD30" s="674" t="e">
        <f>SUM(#REF!)</f>
        <v>#REF!</v>
      </c>
      <c r="AE30" s="1125" t="e">
        <f t="shared" si="3"/>
        <v>#REF!</v>
      </c>
    </row>
    <row r="31" spans="2:31" ht="33" customHeight="1">
      <c r="B31" s="409">
        <v>21</v>
      </c>
      <c r="C31" s="441" t="s">
        <v>39</v>
      </c>
      <c r="D31" s="842">
        <v>430.68</v>
      </c>
      <c r="E31" s="843">
        <v>117.04</v>
      </c>
      <c r="F31" s="844">
        <v>313.64</v>
      </c>
      <c r="G31" s="842">
        <v>313.64</v>
      </c>
      <c r="H31" s="850">
        <v>0</v>
      </c>
      <c r="I31" s="850">
        <v>313.64</v>
      </c>
      <c r="J31" s="846">
        <v>33.96</v>
      </c>
      <c r="K31" s="844">
        <v>279.68</v>
      </c>
      <c r="L31" s="842">
        <v>279.68</v>
      </c>
      <c r="M31" s="843">
        <v>816</v>
      </c>
      <c r="N31" s="674">
        <v>1095.68</v>
      </c>
      <c r="O31" s="843">
        <v>546.35</v>
      </c>
      <c r="P31" s="844">
        <v>549.33</v>
      </c>
      <c r="Q31" s="842">
        <v>549.33</v>
      </c>
      <c r="R31" s="674">
        <v>695.46</v>
      </c>
      <c r="S31" s="674">
        <v>1244.79</v>
      </c>
      <c r="T31" s="843">
        <v>1155.94</v>
      </c>
      <c r="U31" s="844">
        <v>88.84999999999991</v>
      </c>
      <c r="V31" s="842">
        <v>88.84999999999991</v>
      </c>
      <c r="W31" s="674">
        <v>1049.83</v>
      </c>
      <c r="X31" s="674">
        <v>1138.6799999999998</v>
      </c>
      <c r="Y31" s="843">
        <v>1101.32</v>
      </c>
      <c r="Z31" s="844">
        <f t="shared" si="0"/>
        <v>37.3599999999999</v>
      </c>
      <c r="AA31" s="842">
        <f t="shared" si="1"/>
        <v>37.3599999999999</v>
      </c>
      <c r="AB31" s="674" t="e">
        <f>SUM(#REF!)</f>
        <v>#REF!</v>
      </c>
      <c r="AC31" s="674" t="e">
        <f t="shared" si="2"/>
        <v>#REF!</v>
      </c>
      <c r="AD31" s="674" t="e">
        <f>SUM(#REF!)</f>
        <v>#REF!</v>
      </c>
      <c r="AE31" s="1125" t="e">
        <f t="shared" si="3"/>
        <v>#REF!</v>
      </c>
    </row>
    <row r="32" spans="2:31" ht="33" customHeight="1">
      <c r="B32" s="409">
        <v>22</v>
      </c>
      <c r="C32" s="441" t="s">
        <v>40</v>
      </c>
      <c r="D32" s="842">
        <v>472.12</v>
      </c>
      <c r="E32" s="843">
        <v>9.25</v>
      </c>
      <c r="F32" s="844">
        <v>462.87</v>
      </c>
      <c r="G32" s="842">
        <v>462.87</v>
      </c>
      <c r="H32" s="850">
        <v>100</v>
      </c>
      <c r="I32" s="850">
        <v>562.87</v>
      </c>
      <c r="J32" s="846">
        <v>459.02</v>
      </c>
      <c r="K32" s="844">
        <v>103.85000000000002</v>
      </c>
      <c r="L32" s="842">
        <v>103.85</v>
      </c>
      <c r="M32" s="843">
        <v>1061</v>
      </c>
      <c r="N32" s="674">
        <v>1164.85</v>
      </c>
      <c r="O32" s="843">
        <v>1098.76</v>
      </c>
      <c r="P32" s="844">
        <v>66.08999999999992</v>
      </c>
      <c r="Q32" s="842">
        <v>66.08999999999992</v>
      </c>
      <c r="R32" s="674">
        <v>2725.26</v>
      </c>
      <c r="S32" s="674">
        <v>2791.3500000000004</v>
      </c>
      <c r="T32" s="843">
        <v>2539.45</v>
      </c>
      <c r="U32" s="844">
        <v>251.90000000000055</v>
      </c>
      <c r="V32" s="842">
        <v>251.90000000000055</v>
      </c>
      <c r="W32" s="674">
        <v>2867.71</v>
      </c>
      <c r="X32" s="674">
        <v>3119.6100000000006</v>
      </c>
      <c r="Y32" s="843">
        <v>2441.35</v>
      </c>
      <c r="Z32" s="844">
        <f t="shared" si="0"/>
        <v>678.2600000000007</v>
      </c>
      <c r="AA32" s="842">
        <f t="shared" si="1"/>
        <v>678.2600000000007</v>
      </c>
      <c r="AB32" s="674" t="e">
        <f>SUM(#REF!)</f>
        <v>#REF!</v>
      </c>
      <c r="AC32" s="404" t="e">
        <f t="shared" si="2"/>
        <v>#REF!</v>
      </c>
      <c r="AD32" s="674" t="e">
        <f>SUM(#REF!)</f>
        <v>#REF!</v>
      </c>
      <c r="AE32" s="1125" t="e">
        <f t="shared" si="3"/>
        <v>#REF!</v>
      </c>
    </row>
    <row r="33" spans="2:31" ht="33" customHeight="1" thickBot="1">
      <c r="B33" s="409">
        <v>23</v>
      </c>
      <c r="C33" s="441" t="s">
        <v>41</v>
      </c>
      <c r="D33" s="842">
        <v>125.8</v>
      </c>
      <c r="E33" s="843">
        <v>22.45</v>
      </c>
      <c r="F33" s="851">
        <v>103.35</v>
      </c>
      <c r="G33" s="852">
        <v>103.35</v>
      </c>
      <c r="H33" s="853">
        <v>120</v>
      </c>
      <c r="I33" s="853">
        <v>223.35</v>
      </c>
      <c r="J33" s="854">
        <v>120.81</v>
      </c>
      <c r="K33" s="851">
        <v>102.53999999999999</v>
      </c>
      <c r="L33" s="852">
        <v>102.54</v>
      </c>
      <c r="M33" s="855">
        <v>324</v>
      </c>
      <c r="N33" s="856">
        <v>426.54</v>
      </c>
      <c r="O33" s="855">
        <v>154.24</v>
      </c>
      <c r="P33" s="851">
        <v>272.3</v>
      </c>
      <c r="Q33" s="852">
        <v>272.3</v>
      </c>
      <c r="R33" s="856">
        <v>-20</v>
      </c>
      <c r="S33" s="856">
        <v>252.3</v>
      </c>
      <c r="T33" s="855">
        <v>113.87</v>
      </c>
      <c r="U33" s="851">
        <v>138.43</v>
      </c>
      <c r="V33" s="852">
        <v>138.43</v>
      </c>
      <c r="W33" s="674">
        <v>216.09</v>
      </c>
      <c r="X33" s="856">
        <v>354.52</v>
      </c>
      <c r="Y33" s="855">
        <v>88.49000000000001</v>
      </c>
      <c r="Z33" s="844">
        <f t="shared" si="0"/>
        <v>266.03</v>
      </c>
      <c r="AA33" s="842">
        <f t="shared" si="1"/>
        <v>266.03</v>
      </c>
      <c r="AB33" s="674" t="e">
        <f>SUM(#REF!)</f>
        <v>#REF!</v>
      </c>
      <c r="AC33" s="674" t="e">
        <f t="shared" si="2"/>
        <v>#REF!</v>
      </c>
      <c r="AD33" s="674" t="e">
        <f>SUM(#REF!)</f>
        <v>#REF!</v>
      </c>
      <c r="AE33" s="1126" t="e">
        <f t="shared" si="3"/>
        <v>#REF!</v>
      </c>
    </row>
    <row r="34" spans="2:31" ht="33" customHeight="1" thickBot="1">
      <c r="B34" s="406"/>
      <c r="C34" s="442" t="s">
        <v>27</v>
      </c>
      <c r="D34" s="440">
        <f>SUM(D25:D33)</f>
        <v>4195.349999999999</v>
      </c>
      <c r="E34" s="440">
        <f aca="true" t="shared" si="6" ref="E34:U34">SUM(E25:E33)</f>
        <v>1128.39</v>
      </c>
      <c r="F34" s="440">
        <f t="shared" si="6"/>
        <v>3066.9599999999996</v>
      </c>
      <c r="G34" s="440">
        <f t="shared" si="6"/>
        <v>3066.9599999999996</v>
      </c>
      <c r="H34" s="440">
        <f t="shared" si="6"/>
        <v>4189.84</v>
      </c>
      <c r="I34" s="440">
        <f t="shared" si="6"/>
        <v>7256.800000000001</v>
      </c>
      <c r="J34" s="440">
        <f t="shared" si="6"/>
        <v>3672.19</v>
      </c>
      <c r="K34" s="440">
        <f t="shared" si="6"/>
        <v>3584.61</v>
      </c>
      <c r="L34" s="1140">
        <f t="shared" si="6"/>
        <v>3584.6099999999997</v>
      </c>
      <c r="M34" s="440">
        <f t="shared" si="6"/>
        <v>8414</v>
      </c>
      <c r="N34" s="440">
        <f t="shared" si="6"/>
        <v>11998.610000000002</v>
      </c>
      <c r="O34" s="440">
        <f t="shared" si="6"/>
        <v>8374.95</v>
      </c>
      <c r="P34" s="440">
        <f t="shared" si="6"/>
        <v>3623.66</v>
      </c>
      <c r="Q34" s="440">
        <f t="shared" si="6"/>
        <v>3623.659999999999</v>
      </c>
      <c r="R34" s="1140">
        <f t="shared" si="6"/>
        <v>10063.74</v>
      </c>
      <c r="S34" s="440">
        <f t="shared" si="6"/>
        <v>13687.399999999996</v>
      </c>
      <c r="T34" s="440">
        <f t="shared" si="6"/>
        <v>12607.090000000002</v>
      </c>
      <c r="U34" s="1140">
        <f t="shared" si="6"/>
        <v>1080.309999999999</v>
      </c>
      <c r="V34" s="1141">
        <v>1080.309999999999</v>
      </c>
      <c r="W34" s="417">
        <v>14015.13</v>
      </c>
      <c r="X34" s="1165">
        <v>15095.44</v>
      </c>
      <c r="Y34" s="1130">
        <f>SUM(Y25:Y33)</f>
        <v>12242.189999999999</v>
      </c>
      <c r="Z34" s="1138">
        <f t="shared" si="0"/>
        <v>2853.250000000002</v>
      </c>
      <c r="AA34" s="407">
        <f t="shared" si="1"/>
        <v>2853.250000000002</v>
      </c>
      <c r="AB34" s="417" t="e">
        <f>SUM(#REF!)</f>
        <v>#REF!</v>
      </c>
      <c r="AC34" s="420" t="e">
        <f t="shared" si="2"/>
        <v>#REF!</v>
      </c>
      <c r="AD34" s="1127" t="e">
        <f>SUM(#REF!)</f>
        <v>#REF!</v>
      </c>
      <c r="AE34" s="670" t="e">
        <f t="shared" si="3"/>
        <v>#REF!</v>
      </c>
    </row>
    <row r="35" spans="2:31" ht="27" customHeight="1" thickBot="1">
      <c r="B35" s="410"/>
      <c r="C35" s="411"/>
      <c r="D35" s="412"/>
      <c r="E35" s="412"/>
      <c r="F35" s="412"/>
      <c r="G35" s="412"/>
      <c r="H35" s="412"/>
      <c r="I35" s="412"/>
      <c r="J35" s="412"/>
      <c r="K35" s="654"/>
      <c r="L35" s="412"/>
      <c r="M35" s="412"/>
      <c r="N35" s="412"/>
      <c r="O35" s="412"/>
      <c r="P35" s="412"/>
      <c r="Q35" s="412"/>
      <c r="R35" s="655"/>
      <c r="S35" s="655"/>
      <c r="T35" s="654"/>
      <c r="U35" s="412"/>
      <c r="V35" s="412"/>
      <c r="W35" s="656"/>
      <c r="X35" s="655"/>
      <c r="Y35" s="412"/>
      <c r="Z35" s="413"/>
      <c r="AA35" s="412"/>
      <c r="AB35" s="656"/>
      <c r="AC35" s="655"/>
      <c r="AD35" s="412"/>
      <c r="AE35" s="413" t="s">
        <v>294</v>
      </c>
    </row>
    <row r="36" spans="2:31" ht="18.75" customHeight="1" thickBot="1">
      <c r="B36" s="1410" t="s">
        <v>284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2"/>
      <c r="V36" s="1392"/>
      <c r="W36" s="1393"/>
      <c r="X36" s="1393"/>
      <c r="Y36" s="1393"/>
      <c r="Z36" s="1394"/>
      <c r="AA36" s="1392"/>
      <c r="AB36" s="1393"/>
      <c r="AC36" s="1393"/>
      <c r="AD36" s="1393"/>
      <c r="AE36" s="1394"/>
    </row>
    <row r="37" spans="2:31" ht="25.5">
      <c r="B37" s="416" t="s">
        <v>267</v>
      </c>
      <c r="C37" s="428" t="s">
        <v>268</v>
      </c>
      <c r="D37" s="1386" t="s">
        <v>269</v>
      </c>
      <c r="E37" s="1387"/>
      <c r="F37" s="1388"/>
      <c r="G37" s="1386" t="s">
        <v>270</v>
      </c>
      <c r="H37" s="1387"/>
      <c r="I37" s="1387"/>
      <c r="J37" s="1387"/>
      <c r="K37" s="1388"/>
      <c r="L37" s="1383" t="s">
        <v>271</v>
      </c>
      <c r="M37" s="1384"/>
      <c r="N37" s="1384"/>
      <c r="O37" s="1384"/>
      <c r="P37" s="1385"/>
      <c r="Q37" s="1386" t="s">
        <v>291</v>
      </c>
      <c r="R37" s="1387"/>
      <c r="S37" s="1387"/>
      <c r="T37" s="1387"/>
      <c r="U37" s="1388"/>
      <c r="V37" s="1386" t="s">
        <v>364</v>
      </c>
      <c r="W37" s="1387"/>
      <c r="X37" s="1387"/>
      <c r="Y37" s="1387"/>
      <c r="Z37" s="1388"/>
      <c r="AA37" s="1386" t="s">
        <v>412</v>
      </c>
      <c r="AB37" s="1387"/>
      <c r="AC37" s="1387"/>
      <c r="AD37" s="1387"/>
      <c r="AE37" s="1388"/>
    </row>
    <row r="38" spans="2:31" ht="42" customHeight="1">
      <c r="B38" s="414"/>
      <c r="C38" s="443"/>
      <c r="D38" s="1144" t="s">
        <v>272</v>
      </c>
      <c r="E38" s="1133" t="s">
        <v>273</v>
      </c>
      <c r="F38" s="1145" t="s">
        <v>274</v>
      </c>
      <c r="G38" s="1144" t="s">
        <v>285</v>
      </c>
      <c r="H38" s="1133" t="s">
        <v>276</v>
      </c>
      <c r="I38" s="1133" t="s">
        <v>277</v>
      </c>
      <c r="J38" s="1133" t="s">
        <v>278</v>
      </c>
      <c r="K38" s="1145" t="s">
        <v>279</v>
      </c>
      <c r="L38" s="1146" t="s">
        <v>285</v>
      </c>
      <c r="M38" s="1133" t="s">
        <v>276</v>
      </c>
      <c r="N38" s="1133" t="s">
        <v>281</v>
      </c>
      <c r="O38" s="1133" t="s">
        <v>278</v>
      </c>
      <c r="P38" s="1147" t="s">
        <v>389</v>
      </c>
      <c r="Q38" s="1144" t="s">
        <v>285</v>
      </c>
      <c r="R38" s="1133" t="s">
        <v>276</v>
      </c>
      <c r="S38" s="1133" t="s">
        <v>292</v>
      </c>
      <c r="T38" s="1133" t="s">
        <v>278</v>
      </c>
      <c r="U38" s="1145" t="s">
        <v>293</v>
      </c>
      <c r="V38" s="1144" t="s">
        <v>285</v>
      </c>
      <c r="W38" s="1133" t="s">
        <v>276</v>
      </c>
      <c r="X38" s="1133" t="s">
        <v>372</v>
      </c>
      <c r="Y38" s="1133" t="s">
        <v>278</v>
      </c>
      <c r="Z38" s="1145" t="s">
        <v>374</v>
      </c>
      <c r="AA38" s="1144" t="s">
        <v>285</v>
      </c>
      <c r="AB38" s="1133" t="s">
        <v>276</v>
      </c>
      <c r="AC38" s="1133" t="s">
        <v>372</v>
      </c>
      <c r="AD38" s="1133" t="s">
        <v>278</v>
      </c>
      <c r="AE38" s="1145" t="s">
        <v>374</v>
      </c>
    </row>
    <row r="39" spans="2:31" ht="12.75">
      <c r="B39" s="400">
        <v>1</v>
      </c>
      <c r="C39" s="429">
        <v>2</v>
      </c>
      <c r="D39" s="431">
        <v>3</v>
      </c>
      <c r="E39" s="400">
        <v>4</v>
      </c>
      <c r="F39" s="432">
        <v>5</v>
      </c>
      <c r="G39" s="431">
        <v>6</v>
      </c>
      <c r="H39" s="400">
        <v>7</v>
      </c>
      <c r="I39" s="400">
        <v>8</v>
      </c>
      <c r="J39" s="400">
        <v>9</v>
      </c>
      <c r="K39" s="432">
        <v>10</v>
      </c>
      <c r="L39" s="448">
        <v>11</v>
      </c>
      <c r="M39" s="400">
        <v>12</v>
      </c>
      <c r="N39" s="400">
        <v>13</v>
      </c>
      <c r="O39" s="400">
        <v>14</v>
      </c>
      <c r="P39" s="429">
        <v>15</v>
      </c>
      <c r="Q39" s="431">
        <v>16</v>
      </c>
      <c r="R39" s="400">
        <v>17</v>
      </c>
      <c r="S39" s="400">
        <v>18</v>
      </c>
      <c r="T39" s="400">
        <v>19</v>
      </c>
      <c r="U39" s="432">
        <v>20</v>
      </c>
      <c r="V39" s="431">
        <v>21</v>
      </c>
      <c r="W39" s="400">
        <v>22</v>
      </c>
      <c r="X39" s="400">
        <v>23</v>
      </c>
      <c r="Y39" s="400">
        <v>24</v>
      </c>
      <c r="Z39" s="432">
        <v>25</v>
      </c>
      <c r="AA39" s="431">
        <v>26</v>
      </c>
      <c r="AB39" s="400">
        <v>27</v>
      </c>
      <c r="AC39" s="400">
        <v>28</v>
      </c>
      <c r="AD39" s="400">
        <v>29</v>
      </c>
      <c r="AE39" s="432">
        <v>30</v>
      </c>
    </row>
    <row r="40" spans="2:31" ht="16.5" customHeight="1">
      <c r="B40" s="1400" t="s">
        <v>42</v>
      </c>
      <c r="C40" s="1401"/>
      <c r="D40" s="435"/>
      <c r="E40" s="403"/>
      <c r="F40" s="436"/>
      <c r="G40" s="435"/>
      <c r="H40" s="403"/>
      <c r="I40" s="403"/>
      <c r="J40" s="403"/>
      <c r="K40" s="436"/>
      <c r="L40" s="449"/>
      <c r="M40" s="403"/>
      <c r="N40" s="403"/>
      <c r="O40" s="403"/>
      <c r="P40" s="430"/>
      <c r="Q40" s="435"/>
      <c r="R40" s="403"/>
      <c r="S40" s="403"/>
      <c r="T40" s="403"/>
      <c r="U40" s="436"/>
      <c r="V40" s="435"/>
      <c r="W40" s="403"/>
      <c r="X40" s="403"/>
      <c r="Y40" s="403"/>
      <c r="Z40" s="436"/>
      <c r="AA40" s="435"/>
      <c r="AB40" s="403"/>
      <c r="AC40" s="403"/>
      <c r="AD40" s="403"/>
      <c r="AE40" s="436"/>
    </row>
    <row r="41" spans="2:31" ht="33" customHeight="1">
      <c r="B41" s="409">
        <v>24</v>
      </c>
      <c r="C41" s="444" t="s">
        <v>286</v>
      </c>
      <c r="D41" s="435">
        <v>4795.77</v>
      </c>
      <c r="E41" s="403">
        <v>1684.44</v>
      </c>
      <c r="F41" s="436">
        <v>3111.3300000000004</v>
      </c>
      <c r="G41" s="435">
        <v>3111.33</v>
      </c>
      <c r="H41" s="403">
        <v>5797.89</v>
      </c>
      <c r="I41" s="403">
        <v>8909.220000000001</v>
      </c>
      <c r="J41" s="403">
        <v>8532.21</v>
      </c>
      <c r="K41" s="436">
        <v>377.01000000000204</v>
      </c>
      <c r="L41" s="449">
        <v>377.01</v>
      </c>
      <c r="M41" s="404">
        <v>7002.66</v>
      </c>
      <c r="N41" s="404">
        <v>7379.67</v>
      </c>
      <c r="O41" s="403">
        <v>7310.72</v>
      </c>
      <c r="P41" s="430">
        <v>68.94999999999982</v>
      </c>
      <c r="Q41" s="435">
        <v>68.94999999999982</v>
      </c>
      <c r="R41" s="404">
        <v>5228.94</v>
      </c>
      <c r="S41" s="404">
        <v>5297.889999999999</v>
      </c>
      <c r="T41" s="403">
        <v>5214.82</v>
      </c>
      <c r="U41" s="436">
        <v>83.06999999999971</v>
      </c>
      <c r="V41" s="435">
        <v>83.06999999999971</v>
      </c>
      <c r="W41" s="404">
        <v>6720.98</v>
      </c>
      <c r="X41" s="404">
        <v>6804.049999999999</v>
      </c>
      <c r="Y41" s="403">
        <v>5290.43</v>
      </c>
      <c r="Z41" s="844">
        <f aca="true" t="shared" si="7" ref="Z41:Z69">SUM(X41-Y41)</f>
        <v>1513.619999999999</v>
      </c>
      <c r="AA41" s="435">
        <f>SUM(Z41)</f>
        <v>1513.619999999999</v>
      </c>
      <c r="AB41" s="674" t="e">
        <f>SUM(#REF!)</f>
        <v>#REF!</v>
      </c>
      <c r="AC41" s="404" t="e">
        <f aca="true" t="shared" si="8" ref="AC41:AC69">SUM(AA41+AB41)</f>
        <v>#REF!</v>
      </c>
      <c r="AD41" s="404" t="e">
        <f>SUM(#REF!)</f>
        <v>#REF!</v>
      </c>
      <c r="AE41" s="1125" t="e">
        <f aca="true" t="shared" si="9" ref="AE41:AE69">SUM(AC41-AD41)</f>
        <v>#REF!</v>
      </c>
    </row>
    <row r="42" spans="2:31" ht="33" customHeight="1">
      <c r="B42" s="409">
        <v>25</v>
      </c>
      <c r="C42" s="441" t="s">
        <v>287</v>
      </c>
      <c r="D42" s="435">
        <v>524.09</v>
      </c>
      <c r="E42" s="403">
        <v>440.43</v>
      </c>
      <c r="F42" s="436">
        <v>83.66000000000003</v>
      </c>
      <c r="G42" s="435">
        <v>83.66</v>
      </c>
      <c r="H42" s="403">
        <v>362.04</v>
      </c>
      <c r="I42" s="403">
        <v>445.70000000000005</v>
      </c>
      <c r="J42" s="403">
        <v>423.93</v>
      </c>
      <c r="K42" s="436">
        <v>21.77000000000004</v>
      </c>
      <c r="L42" s="449">
        <v>21.77</v>
      </c>
      <c r="M42" s="404">
        <v>440</v>
      </c>
      <c r="N42" s="404">
        <v>461.77</v>
      </c>
      <c r="O42" s="403">
        <v>439.52</v>
      </c>
      <c r="P42" s="430">
        <v>22.25</v>
      </c>
      <c r="Q42" s="435">
        <v>22.25</v>
      </c>
      <c r="R42" s="404">
        <v>339.36</v>
      </c>
      <c r="S42" s="404">
        <v>361.61</v>
      </c>
      <c r="T42" s="403">
        <v>282.55</v>
      </c>
      <c r="U42" s="436">
        <v>79.06</v>
      </c>
      <c r="V42" s="435">
        <v>79.06</v>
      </c>
      <c r="W42" s="404">
        <v>469.38</v>
      </c>
      <c r="X42" s="404">
        <v>548.44</v>
      </c>
      <c r="Y42" s="403">
        <v>364.98</v>
      </c>
      <c r="Z42" s="844">
        <f t="shared" si="7"/>
        <v>183.46000000000004</v>
      </c>
      <c r="AA42" s="435">
        <f aca="true" t="shared" si="10" ref="AA42:AA69">SUM(Z42)</f>
        <v>183.46000000000004</v>
      </c>
      <c r="AB42" s="674" t="e">
        <f>SUM(#REF!)</f>
        <v>#REF!</v>
      </c>
      <c r="AC42" s="674" t="e">
        <f t="shared" si="8"/>
        <v>#REF!</v>
      </c>
      <c r="AD42" s="404" t="e">
        <f>SUM(#REF!)</f>
        <v>#REF!</v>
      </c>
      <c r="AE42" s="1125" t="e">
        <f t="shared" si="9"/>
        <v>#REF!</v>
      </c>
    </row>
    <row r="43" spans="2:31" ht="33" customHeight="1">
      <c r="B43" s="409">
        <v>26</v>
      </c>
      <c r="C43" s="441" t="s">
        <v>45</v>
      </c>
      <c r="D43" s="435">
        <v>3571.24</v>
      </c>
      <c r="E43" s="403">
        <v>2535.11</v>
      </c>
      <c r="F43" s="436">
        <v>1036.1299999999997</v>
      </c>
      <c r="G43" s="435">
        <v>1036.13</v>
      </c>
      <c r="H43" s="408">
        <v>1979.34</v>
      </c>
      <c r="I43" s="403">
        <v>3015.4700000000003</v>
      </c>
      <c r="J43" s="401">
        <v>3000.87</v>
      </c>
      <c r="K43" s="436">
        <v>14.600000000000364</v>
      </c>
      <c r="L43" s="449">
        <v>14.6</v>
      </c>
      <c r="M43" s="404">
        <v>3696</v>
      </c>
      <c r="N43" s="404">
        <v>3710.6</v>
      </c>
      <c r="O43" s="403">
        <v>3681.27</v>
      </c>
      <c r="P43" s="430">
        <v>29.329999999999927</v>
      </c>
      <c r="Q43" s="435">
        <v>29.329999999999927</v>
      </c>
      <c r="R43" s="404">
        <v>3863.96</v>
      </c>
      <c r="S43" s="404">
        <v>3893.29</v>
      </c>
      <c r="T43" s="403">
        <v>3872.13</v>
      </c>
      <c r="U43" s="436">
        <v>21.159999999999854</v>
      </c>
      <c r="V43" s="435">
        <v>21.159999999999854</v>
      </c>
      <c r="W43" s="404">
        <v>6318.62</v>
      </c>
      <c r="X43" s="404">
        <v>6339.78</v>
      </c>
      <c r="Y43" s="403">
        <v>3580.7300000000005</v>
      </c>
      <c r="Z43" s="844">
        <f t="shared" si="7"/>
        <v>2759.0499999999993</v>
      </c>
      <c r="AA43" s="435">
        <f t="shared" si="10"/>
        <v>2759.0499999999993</v>
      </c>
      <c r="AB43" s="674" t="e">
        <f>SUM(#REF!)</f>
        <v>#REF!</v>
      </c>
      <c r="AC43" s="404" t="e">
        <f t="shared" si="8"/>
        <v>#REF!</v>
      </c>
      <c r="AD43" s="404" t="e">
        <f>SUM(#REF!)</f>
        <v>#REF!</v>
      </c>
      <c r="AE43" s="1125" t="e">
        <f t="shared" si="9"/>
        <v>#REF!</v>
      </c>
    </row>
    <row r="44" spans="2:31" ht="33" customHeight="1">
      <c r="B44" s="409">
        <v>27</v>
      </c>
      <c r="C44" s="441" t="s">
        <v>46</v>
      </c>
      <c r="D44" s="435">
        <v>2123.8</v>
      </c>
      <c r="E44" s="403">
        <v>0</v>
      </c>
      <c r="F44" s="436">
        <v>2123.8</v>
      </c>
      <c r="G44" s="435">
        <v>2123.8</v>
      </c>
      <c r="H44" s="408">
        <v>1245.1960000000001</v>
      </c>
      <c r="I44" s="403">
        <v>3368.996</v>
      </c>
      <c r="J44" s="401">
        <v>3348.64</v>
      </c>
      <c r="K44" s="436">
        <v>20.356000000000222</v>
      </c>
      <c r="L44" s="449">
        <v>20.36</v>
      </c>
      <c r="M44" s="404">
        <v>3164</v>
      </c>
      <c r="N44" s="404">
        <v>3184.36</v>
      </c>
      <c r="O44" s="403">
        <v>3141.21</v>
      </c>
      <c r="P44" s="430">
        <v>43.15000000000009</v>
      </c>
      <c r="Q44" s="435">
        <v>43.15000000000009</v>
      </c>
      <c r="R44" s="404">
        <v>2910.66</v>
      </c>
      <c r="S44" s="404">
        <v>2953.81</v>
      </c>
      <c r="T44" s="403">
        <v>2928.85</v>
      </c>
      <c r="U44" s="436">
        <v>24.960000000000036</v>
      </c>
      <c r="V44" s="435">
        <v>24.960000000000036</v>
      </c>
      <c r="W44" s="404">
        <v>3265.49</v>
      </c>
      <c r="X44" s="404">
        <v>3290.45</v>
      </c>
      <c r="Y44" s="403">
        <v>3343.35</v>
      </c>
      <c r="Z44" s="844">
        <f t="shared" si="7"/>
        <v>-52.90000000000009</v>
      </c>
      <c r="AA44" s="435">
        <f t="shared" si="10"/>
        <v>-52.90000000000009</v>
      </c>
      <c r="AB44" s="674" t="e">
        <f>SUM(#REF!)</f>
        <v>#REF!</v>
      </c>
      <c r="AC44" s="404" t="e">
        <f t="shared" si="8"/>
        <v>#REF!</v>
      </c>
      <c r="AD44" s="404" t="e">
        <f>SUM(#REF!)</f>
        <v>#REF!</v>
      </c>
      <c r="AE44" s="1125" t="e">
        <f t="shared" si="9"/>
        <v>#REF!</v>
      </c>
    </row>
    <row r="45" spans="2:31" ht="33" customHeight="1">
      <c r="B45" s="409">
        <v>28</v>
      </c>
      <c r="C45" s="441" t="s">
        <v>47</v>
      </c>
      <c r="D45" s="435">
        <v>6.66</v>
      </c>
      <c r="E45" s="403">
        <v>0</v>
      </c>
      <c r="F45" s="436">
        <v>6.66</v>
      </c>
      <c r="G45" s="435">
        <v>6.66</v>
      </c>
      <c r="H45" s="408">
        <v>0</v>
      </c>
      <c r="I45" s="403">
        <v>6.66</v>
      </c>
      <c r="J45" s="401">
        <v>6.48</v>
      </c>
      <c r="K45" s="436">
        <v>0.17999999999999972</v>
      </c>
      <c r="L45" s="449">
        <v>0.18</v>
      </c>
      <c r="M45" s="404">
        <v>77</v>
      </c>
      <c r="N45" s="404">
        <v>77.18</v>
      </c>
      <c r="O45" s="403">
        <v>26.08</v>
      </c>
      <c r="P45" s="430">
        <v>51.10000000000001</v>
      </c>
      <c r="Q45" s="435">
        <v>51.10000000000001</v>
      </c>
      <c r="R45" s="404">
        <v>0</v>
      </c>
      <c r="S45" s="404">
        <v>51.10000000000001</v>
      </c>
      <c r="T45" s="403">
        <v>10.52</v>
      </c>
      <c r="U45" s="436">
        <v>40.58000000000001</v>
      </c>
      <c r="V45" s="435">
        <v>40.58000000000001</v>
      </c>
      <c r="W45" s="404">
        <v>0</v>
      </c>
      <c r="X45" s="404">
        <v>40.58000000000001</v>
      </c>
      <c r="Y45" s="403">
        <v>0</v>
      </c>
      <c r="Z45" s="844">
        <f t="shared" si="7"/>
        <v>40.58000000000001</v>
      </c>
      <c r="AA45" s="435">
        <f t="shared" si="10"/>
        <v>40.58000000000001</v>
      </c>
      <c r="AB45" s="674" t="e">
        <f>SUM(#REF!)</f>
        <v>#REF!</v>
      </c>
      <c r="AC45" s="674" t="e">
        <f t="shared" si="8"/>
        <v>#REF!</v>
      </c>
      <c r="AD45" s="404" t="e">
        <f>SUM(#REF!)</f>
        <v>#REF!</v>
      </c>
      <c r="AE45" s="1125" t="e">
        <f t="shared" si="9"/>
        <v>#REF!</v>
      </c>
    </row>
    <row r="46" spans="2:31" ht="33" customHeight="1">
      <c r="B46" s="409">
        <v>29</v>
      </c>
      <c r="C46" s="441" t="s">
        <v>48</v>
      </c>
      <c r="D46" s="435">
        <v>59.94</v>
      </c>
      <c r="E46" s="403">
        <v>19.67</v>
      </c>
      <c r="F46" s="436">
        <v>40.269999999999996</v>
      </c>
      <c r="G46" s="435">
        <v>40.27</v>
      </c>
      <c r="H46" s="408">
        <v>6.572</v>
      </c>
      <c r="I46" s="403">
        <v>46.842000000000006</v>
      </c>
      <c r="J46" s="401">
        <v>28.33</v>
      </c>
      <c r="K46" s="436">
        <v>18.512000000000008</v>
      </c>
      <c r="L46" s="449">
        <v>18.51</v>
      </c>
      <c r="M46" s="404">
        <v>86</v>
      </c>
      <c r="N46" s="404">
        <v>104.51</v>
      </c>
      <c r="O46" s="403">
        <v>103.24</v>
      </c>
      <c r="P46" s="430">
        <v>1.2700000000000102</v>
      </c>
      <c r="Q46" s="435">
        <v>1.2700000000000102</v>
      </c>
      <c r="R46" s="404">
        <v>164.32</v>
      </c>
      <c r="S46" s="404">
        <v>165.59</v>
      </c>
      <c r="T46" s="403">
        <v>79.22</v>
      </c>
      <c r="U46" s="436">
        <v>86.37</v>
      </c>
      <c r="V46" s="435">
        <v>86.37</v>
      </c>
      <c r="W46" s="404">
        <v>17</v>
      </c>
      <c r="X46" s="404">
        <v>103.37</v>
      </c>
      <c r="Y46" s="403">
        <v>83.79</v>
      </c>
      <c r="Z46" s="844">
        <f t="shared" si="7"/>
        <v>19.58</v>
      </c>
      <c r="AA46" s="435">
        <f t="shared" si="10"/>
        <v>19.58</v>
      </c>
      <c r="AB46" s="674" t="e">
        <f>SUM(#REF!)</f>
        <v>#REF!</v>
      </c>
      <c r="AC46" s="674" t="e">
        <f t="shared" si="8"/>
        <v>#REF!</v>
      </c>
      <c r="AD46" s="404" t="e">
        <f>SUM(#REF!)</f>
        <v>#REF!</v>
      </c>
      <c r="AE46" s="1125" t="e">
        <f t="shared" si="9"/>
        <v>#REF!</v>
      </c>
    </row>
    <row r="47" spans="2:31" ht="33" customHeight="1">
      <c r="B47" s="409">
        <v>30</v>
      </c>
      <c r="C47" s="441" t="s">
        <v>288</v>
      </c>
      <c r="D47" s="435">
        <v>3874.62</v>
      </c>
      <c r="E47" s="405">
        <v>2073.64</v>
      </c>
      <c r="F47" s="436">
        <v>1800.98</v>
      </c>
      <c r="G47" s="435">
        <v>1800.98</v>
      </c>
      <c r="H47" s="403">
        <v>3535</v>
      </c>
      <c r="I47" s="403">
        <v>5335.98</v>
      </c>
      <c r="J47" s="403">
        <v>5251.73</v>
      </c>
      <c r="K47" s="436">
        <v>84.25</v>
      </c>
      <c r="L47" s="449">
        <v>84.25</v>
      </c>
      <c r="M47" s="404">
        <v>4030</v>
      </c>
      <c r="N47" s="404">
        <v>4114.25</v>
      </c>
      <c r="O47" s="403">
        <v>4114.24</v>
      </c>
      <c r="P47" s="430">
        <v>0.010000000000218279</v>
      </c>
      <c r="Q47" s="435">
        <v>0.010000000000218279</v>
      </c>
      <c r="R47" s="404">
        <v>6961.31</v>
      </c>
      <c r="S47" s="404">
        <v>6961.320000000001</v>
      </c>
      <c r="T47" s="403">
        <v>6734.72</v>
      </c>
      <c r="U47" s="436">
        <v>226.60000000000036</v>
      </c>
      <c r="V47" s="435">
        <v>226.60000000000036</v>
      </c>
      <c r="W47" s="404">
        <v>5737.6900000000005</v>
      </c>
      <c r="X47" s="404">
        <v>5964.290000000001</v>
      </c>
      <c r="Y47" s="403">
        <v>4619.549999999999</v>
      </c>
      <c r="Z47" s="844">
        <f t="shared" si="7"/>
        <v>1344.7400000000016</v>
      </c>
      <c r="AA47" s="435">
        <f t="shared" si="10"/>
        <v>1344.7400000000016</v>
      </c>
      <c r="AB47" s="674" t="e">
        <f>SUM(#REF!)</f>
        <v>#REF!</v>
      </c>
      <c r="AC47" s="404" t="e">
        <f t="shared" si="8"/>
        <v>#REF!</v>
      </c>
      <c r="AD47" s="404" t="e">
        <f>SUM(#REF!)</f>
        <v>#REF!</v>
      </c>
      <c r="AE47" s="1125" t="e">
        <f t="shared" si="9"/>
        <v>#REF!</v>
      </c>
    </row>
    <row r="48" spans="2:31" ht="33" customHeight="1">
      <c r="B48" s="409">
        <v>31</v>
      </c>
      <c r="C48" s="441" t="s">
        <v>50</v>
      </c>
      <c r="D48" s="435">
        <v>345.61</v>
      </c>
      <c r="E48" s="405">
        <v>303.69</v>
      </c>
      <c r="F48" s="436">
        <v>41.920000000000016</v>
      </c>
      <c r="G48" s="435">
        <v>41.920000000000016</v>
      </c>
      <c r="H48" s="403">
        <v>395.61</v>
      </c>
      <c r="I48" s="403">
        <v>437.53000000000003</v>
      </c>
      <c r="J48" s="403">
        <v>425.56</v>
      </c>
      <c r="K48" s="436">
        <v>11.970000000000027</v>
      </c>
      <c r="L48" s="449">
        <v>11.970000000000027</v>
      </c>
      <c r="M48" s="404">
        <v>360</v>
      </c>
      <c r="N48" s="404">
        <v>371.97</v>
      </c>
      <c r="O48" s="403">
        <v>360.8</v>
      </c>
      <c r="P48" s="430">
        <v>11.170000000000016</v>
      </c>
      <c r="Q48" s="435">
        <v>11.170000000000016</v>
      </c>
      <c r="R48" s="404">
        <v>422.13</v>
      </c>
      <c r="S48" s="404">
        <v>433.3</v>
      </c>
      <c r="T48" s="403">
        <v>429.43</v>
      </c>
      <c r="U48" s="436">
        <v>3.8700000000000045</v>
      </c>
      <c r="V48" s="435">
        <v>3.8700000000000045</v>
      </c>
      <c r="W48" s="404">
        <v>346.58</v>
      </c>
      <c r="X48" s="404">
        <v>350.45</v>
      </c>
      <c r="Y48" s="403">
        <v>296.73</v>
      </c>
      <c r="Z48" s="844">
        <f t="shared" si="7"/>
        <v>53.71999999999997</v>
      </c>
      <c r="AA48" s="435">
        <f t="shared" si="10"/>
        <v>53.71999999999997</v>
      </c>
      <c r="AB48" s="674" t="e">
        <f>SUM(#REF!)</f>
        <v>#REF!</v>
      </c>
      <c r="AC48" s="674" t="e">
        <f t="shared" si="8"/>
        <v>#REF!</v>
      </c>
      <c r="AD48" s="404" t="e">
        <f>SUM(#REF!)</f>
        <v>#REF!</v>
      </c>
      <c r="AE48" s="1125" t="e">
        <f t="shared" si="9"/>
        <v>#REF!</v>
      </c>
    </row>
    <row r="49" spans="2:31" ht="33" customHeight="1">
      <c r="B49" s="409"/>
      <c r="C49" s="445" t="s">
        <v>27</v>
      </c>
      <c r="D49" s="438">
        <f>SUM(D41:D48)</f>
        <v>15301.730000000003</v>
      </c>
      <c r="E49" s="438">
        <f aca="true" t="shared" si="11" ref="E49:U49">SUM(E41:E48)</f>
        <v>7056.979999999999</v>
      </c>
      <c r="F49" s="438">
        <f t="shared" si="11"/>
        <v>8244.75</v>
      </c>
      <c r="G49" s="438">
        <f t="shared" si="11"/>
        <v>8244.75</v>
      </c>
      <c r="H49" s="438">
        <f t="shared" si="11"/>
        <v>13321.648000000001</v>
      </c>
      <c r="I49" s="438">
        <f t="shared" si="11"/>
        <v>21566.398</v>
      </c>
      <c r="J49" s="438">
        <f t="shared" si="11"/>
        <v>21017.749999999996</v>
      </c>
      <c r="K49" s="438">
        <f t="shared" si="11"/>
        <v>548.6480000000026</v>
      </c>
      <c r="L49" s="438">
        <f t="shared" si="11"/>
        <v>548.6500000000001</v>
      </c>
      <c r="M49" s="438">
        <f t="shared" si="11"/>
        <v>18855.66</v>
      </c>
      <c r="N49" s="438">
        <f t="shared" si="11"/>
        <v>19404.310000000005</v>
      </c>
      <c r="O49" s="438">
        <f t="shared" si="11"/>
        <v>19177.079999999998</v>
      </c>
      <c r="P49" s="438">
        <f t="shared" si="11"/>
        <v>227.2300000000001</v>
      </c>
      <c r="Q49" s="438">
        <f t="shared" si="11"/>
        <v>227.2300000000001</v>
      </c>
      <c r="R49" s="438">
        <f t="shared" si="11"/>
        <v>19890.68</v>
      </c>
      <c r="S49" s="438">
        <f t="shared" si="11"/>
        <v>20117.91</v>
      </c>
      <c r="T49" s="438">
        <f t="shared" si="11"/>
        <v>19552.24</v>
      </c>
      <c r="U49" s="438">
        <f t="shared" si="11"/>
        <v>565.67</v>
      </c>
      <c r="V49" s="438">
        <v>565.67</v>
      </c>
      <c r="W49" s="420">
        <v>22875.740000000005</v>
      </c>
      <c r="X49" s="420">
        <v>23441.410000000003</v>
      </c>
      <c r="Y49" s="418">
        <f>SUM(Y41:Y48)</f>
        <v>17579.56</v>
      </c>
      <c r="Z49" s="1148">
        <f t="shared" si="7"/>
        <v>5861.850000000002</v>
      </c>
      <c r="AA49" s="438">
        <f t="shared" si="10"/>
        <v>5861.850000000002</v>
      </c>
      <c r="AB49" s="420" t="e">
        <f>SUM(AB41:AB48)</f>
        <v>#REF!</v>
      </c>
      <c r="AC49" s="420" t="e">
        <f t="shared" si="8"/>
        <v>#REF!</v>
      </c>
      <c r="AD49" s="420" t="e">
        <f>SUM(AD41:AD48)</f>
        <v>#REF!</v>
      </c>
      <c r="AE49" s="1139" t="e">
        <f t="shared" si="9"/>
        <v>#REF!</v>
      </c>
    </row>
    <row r="50" spans="2:31" ht="33" customHeight="1">
      <c r="B50" s="1400" t="s">
        <v>51</v>
      </c>
      <c r="C50" s="1401"/>
      <c r="D50" s="435"/>
      <c r="E50" s="403"/>
      <c r="F50" s="436"/>
      <c r="G50" s="435"/>
      <c r="H50" s="403"/>
      <c r="I50" s="403"/>
      <c r="J50" s="403"/>
      <c r="K50" s="436"/>
      <c r="L50" s="449"/>
      <c r="M50" s="403"/>
      <c r="N50" s="403"/>
      <c r="O50" s="403"/>
      <c r="P50" s="430"/>
      <c r="Q50" s="435"/>
      <c r="R50" s="403"/>
      <c r="S50" s="404"/>
      <c r="T50" s="403"/>
      <c r="U50" s="436"/>
      <c r="V50" s="435"/>
      <c r="W50" s="403"/>
      <c r="X50" s="404"/>
      <c r="Y50" s="403"/>
      <c r="Z50" s="844"/>
      <c r="AA50" s="435"/>
      <c r="AB50" s="674"/>
      <c r="AC50" s="404"/>
      <c r="AD50" s="665"/>
      <c r="AE50" s="973"/>
    </row>
    <row r="51" spans="2:31" ht="33" customHeight="1">
      <c r="B51" s="409">
        <v>32</v>
      </c>
      <c r="C51" s="441" t="s">
        <v>52</v>
      </c>
      <c r="D51" s="435">
        <v>86.59</v>
      </c>
      <c r="E51" s="403">
        <v>0</v>
      </c>
      <c r="F51" s="436">
        <v>86.59</v>
      </c>
      <c r="G51" s="435">
        <v>86.59</v>
      </c>
      <c r="H51" s="403">
        <v>93.3</v>
      </c>
      <c r="I51" s="403">
        <v>179.89</v>
      </c>
      <c r="J51" s="403">
        <v>168.89</v>
      </c>
      <c r="K51" s="436">
        <v>11</v>
      </c>
      <c r="L51" s="449">
        <v>11</v>
      </c>
      <c r="M51" s="404">
        <v>392.29</v>
      </c>
      <c r="N51" s="404">
        <v>403.29</v>
      </c>
      <c r="O51" s="403">
        <v>294.79</v>
      </c>
      <c r="P51" s="430">
        <v>108.5</v>
      </c>
      <c r="Q51" s="435">
        <v>108.5</v>
      </c>
      <c r="R51" s="404">
        <v>215.22</v>
      </c>
      <c r="S51" s="404">
        <v>323.72</v>
      </c>
      <c r="T51" s="403">
        <v>296.12</v>
      </c>
      <c r="U51" s="436">
        <v>27.600000000000023</v>
      </c>
      <c r="V51" s="435">
        <v>27.600000000000023</v>
      </c>
      <c r="W51" s="404">
        <v>387.68</v>
      </c>
      <c r="X51" s="404">
        <v>415.28000000000003</v>
      </c>
      <c r="Y51" s="403">
        <v>83.87</v>
      </c>
      <c r="Z51" s="844">
        <f t="shared" si="7"/>
        <v>331.41</v>
      </c>
      <c r="AA51" s="435">
        <f t="shared" si="10"/>
        <v>331.41</v>
      </c>
      <c r="AB51" s="674" t="e">
        <f>SUM(#REF!)</f>
        <v>#REF!</v>
      </c>
      <c r="AC51" s="674" t="e">
        <f t="shared" si="8"/>
        <v>#REF!</v>
      </c>
      <c r="AD51" s="404" t="e">
        <f>SUM(#REF!)</f>
        <v>#REF!</v>
      </c>
      <c r="AE51" s="1125" t="e">
        <f t="shared" si="9"/>
        <v>#REF!</v>
      </c>
    </row>
    <row r="52" spans="2:31" ht="33" customHeight="1">
      <c r="B52" s="409">
        <v>33</v>
      </c>
      <c r="C52" s="441" t="s">
        <v>91</v>
      </c>
      <c r="D52" s="435">
        <v>13.32</v>
      </c>
      <c r="E52" s="403">
        <v>0.75</v>
      </c>
      <c r="F52" s="436">
        <v>12.57</v>
      </c>
      <c r="G52" s="435">
        <v>12.57</v>
      </c>
      <c r="H52" s="403">
        <v>4.03</v>
      </c>
      <c r="I52" s="403">
        <v>16.6</v>
      </c>
      <c r="J52" s="403">
        <v>0.22</v>
      </c>
      <c r="K52" s="436">
        <v>16.380000000000003</v>
      </c>
      <c r="L52" s="449">
        <v>16.380000000000003</v>
      </c>
      <c r="M52" s="404">
        <v>14</v>
      </c>
      <c r="N52" s="404">
        <v>30.380000000000003</v>
      </c>
      <c r="O52" s="403">
        <v>0</v>
      </c>
      <c r="P52" s="430">
        <v>30.380000000000003</v>
      </c>
      <c r="Q52" s="435">
        <v>30.380000000000003</v>
      </c>
      <c r="R52" s="404">
        <v>0</v>
      </c>
      <c r="S52" s="404">
        <v>30.380000000000003</v>
      </c>
      <c r="T52" s="403">
        <v>0</v>
      </c>
      <c r="U52" s="436">
        <v>30.380000000000003</v>
      </c>
      <c r="V52" s="435">
        <v>30.380000000000003</v>
      </c>
      <c r="W52" s="404">
        <v>0</v>
      </c>
      <c r="X52" s="404">
        <v>30.380000000000003</v>
      </c>
      <c r="Y52" s="403">
        <v>18.75</v>
      </c>
      <c r="Z52" s="844">
        <f t="shared" si="7"/>
        <v>11.630000000000003</v>
      </c>
      <c r="AA52" s="435">
        <f t="shared" si="10"/>
        <v>11.630000000000003</v>
      </c>
      <c r="AB52" s="674" t="e">
        <f>SUM(#REF!)</f>
        <v>#REF!</v>
      </c>
      <c r="AC52" s="674" t="e">
        <f t="shared" si="8"/>
        <v>#REF!</v>
      </c>
      <c r="AD52" s="404" t="e">
        <f>SUM(#REF!)</f>
        <v>#REF!</v>
      </c>
      <c r="AE52" s="1125" t="e">
        <f t="shared" si="9"/>
        <v>#REF!</v>
      </c>
    </row>
    <row r="53" spans="2:31" ht="33" customHeight="1">
      <c r="B53" s="409">
        <v>34</v>
      </c>
      <c r="C53" s="441" t="s">
        <v>53</v>
      </c>
      <c r="D53" s="435">
        <v>3460.98</v>
      </c>
      <c r="E53" s="403">
        <v>659.5</v>
      </c>
      <c r="F53" s="436">
        <v>2801.48</v>
      </c>
      <c r="G53" s="435">
        <v>2801.48</v>
      </c>
      <c r="H53" s="403">
        <v>230.49</v>
      </c>
      <c r="I53" s="403">
        <v>3031.9700000000003</v>
      </c>
      <c r="J53" s="403">
        <v>2784.49</v>
      </c>
      <c r="K53" s="436">
        <v>247.48000000000047</v>
      </c>
      <c r="L53" s="449">
        <v>247.48000000000047</v>
      </c>
      <c r="M53" s="404">
        <v>3028</v>
      </c>
      <c r="N53" s="404">
        <v>3275.4800000000005</v>
      </c>
      <c r="O53" s="403">
        <v>3229.02</v>
      </c>
      <c r="P53" s="430">
        <v>46.46000000000049</v>
      </c>
      <c r="Q53" s="435">
        <v>46.46000000000049</v>
      </c>
      <c r="R53" s="404">
        <v>6101.98</v>
      </c>
      <c r="S53" s="404">
        <v>6148.4400000000005</v>
      </c>
      <c r="T53" s="403">
        <v>6147.35</v>
      </c>
      <c r="U53" s="436">
        <v>1.0900000000001455</v>
      </c>
      <c r="V53" s="435">
        <v>1.0900000000001455</v>
      </c>
      <c r="W53" s="404">
        <v>5640.48</v>
      </c>
      <c r="X53" s="404">
        <v>5641.57</v>
      </c>
      <c r="Y53" s="403">
        <v>3285.92</v>
      </c>
      <c r="Z53" s="844">
        <f t="shared" si="7"/>
        <v>2355.6499999999996</v>
      </c>
      <c r="AA53" s="435">
        <f t="shared" si="10"/>
        <v>2355.6499999999996</v>
      </c>
      <c r="AB53" s="674" t="e">
        <f>SUM(#REF!)</f>
        <v>#REF!</v>
      </c>
      <c r="AC53" s="674" t="e">
        <f t="shared" si="8"/>
        <v>#REF!</v>
      </c>
      <c r="AD53" s="404" t="e">
        <f>SUM(#REF!)</f>
        <v>#REF!</v>
      </c>
      <c r="AE53" s="1125" t="e">
        <f t="shared" si="9"/>
        <v>#REF!</v>
      </c>
    </row>
    <row r="54" spans="2:31" ht="33" customHeight="1">
      <c r="B54" s="409">
        <v>35</v>
      </c>
      <c r="C54" s="441" t="s">
        <v>289</v>
      </c>
      <c r="D54" s="435">
        <v>6159.15</v>
      </c>
      <c r="E54" s="403">
        <v>3133.8</v>
      </c>
      <c r="F54" s="436">
        <v>3025.3499999999995</v>
      </c>
      <c r="G54" s="435">
        <v>3025.3499999999995</v>
      </c>
      <c r="H54" s="403">
        <v>3486.24</v>
      </c>
      <c r="I54" s="403">
        <v>6511.589999999999</v>
      </c>
      <c r="J54" s="403">
        <v>5533.39</v>
      </c>
      <c r="K54" s="436">
        <v>978.1999999999989</v>
      </c>
      <c r="L54" s="449">
        <v>978.1999999999989</v>
      </c>
      <c r="M54" s="404">
        <v>4288</v>
      </c>
      <c r="N54" s="404">
        <v>5266.199999999999</v>
      </c>
      <c r="O54" s="403">
        <v>5072.06</v>
      </c>
      <c r="P54" s="430">
        <v>194.1399999999985</v>
      </c>
      <c r="Q54" s="435">
        <v>194.1399999999985</v>
      </c>
      <c r="R54" s="404">
        <v>4392.36</v>
      </c>
      <c r="S54" s="404">
        <v>4586.499999999998</v>
      </c>
      <c r="T54" s="403">
        <v>4049.17</v>
      </c>
      <c r="U54" s="436">
        <v>537.3299999999981</v>
      </c>
      <c r="V54" s="435">
        <v>537.3299999999981</v>
      </c>
      <c r="W54" s="404">
        <v>6227.26</v>
      </c>
      <c r="X54" s="404">
        <v>6764.589999999998</v>
      </c>
      <c r="Y54" s="403">
        <v>6326.1</v>
      </c>
      <c r="Z54" s="844">
        <f t="shared" si="7"/>
        <v>438.48999999999796</v>
      </c>
      <c r="AA54" s="435">
        <f t="shared" si="10"/>
        <v>438.48999999999796</v>
      </c>
      <c r="AB54" s="674" t="e">
        <f>SUM(#REF!)</f>
        <v>#REF!</v>
      </c>
      <c r="AC54" s="674" t="e">
        <f t="shared" si="8"/>
        <v>#REF!</v>
      </c>
      <c r="AD54" s="404" t="e">
        <f>SUM(#REF!)</f>
        <v>#REF!</v>
      </c>
      <c r="AE54" s="1125" t="e">
        <f t="shared" si="9"/>
        <v>#REF!</v>
      </c>
    </row>
    <row r="55" spans="2:31" ht="33" customHeight="1">
      <c r="B55" s="409">
        <v>36</v>
      </c>
      <c r="C55" s="441" t="s">
        <v>167</v>
      </c>
      <c r="D55" s="435">
        <v>13.32</v>
      </c>
      <c r="E55" s="403">
        <v>0</v>
      </c>
      <c r="F55" s="436">
        <v>13.32</v>
      </c>
      <c r="G55" s="435">
        <v>13.32</v>
      </c>
      <c r="H55" s="403">
        <v>4.03</v>
      </c>
      <c r="I55" s="403">
        <v>17.35</v>
      </c>
      <c r="J55" s="403">
        <v>0.001</v>
      </c>
      <c r="K55" s="436">
        <v>17.349</v>
      </c>
      <c r="L55" s="449">
        <v>17.349</v>
      </c>
      <c r="M55" s="404">
        <v>14</v>
      </c>
      <c r="N55" s="404">
        <v>31.349</v>
      </c>
      <c r="O55" s="403">
        <v>14</v>
      </c>
      <c r="P55" s="430">
        <v>17.349</v>
      </c>
      <c r="Q55" s="435">
        <v>17.349</v>
      </c>
      <c r="R55" s="404">
        <v>0</v>
      </c>
      <c r="S55" s="404">
        <v>17.349</v>
      </c>
      <c r="T55" s="403">
        <v>0</v>
      </c>
      <c r="U55" s="436">
        <v>17.349</v>
      </c>
      <c r="V55" s="435">
        <v>17.349</v>
      </c>
      <c r="W55" s="404">
        <v>0</v>
      </c>
      <c r="X55" s="404">
        <v>17.349</v>
      </c>
      <c r="Y55" s="403">
        <v>0</v>
      </c>
      <c r="Z55" s="844">
        <f t="shared" si="7"/>
        <v>17.349</v>
      </c>
      <c r="AA55" s="435">
        <f t="shared" si="10"/>
        <v>17.349</v>
      </c>
      <c r="AB55" s="674" t="e">
        <f>SUM(#REF!)</f>
        <v>#REF!</v>
      </c>
      <c r="AC55" s="674" t="e">
        <f t="shared" si="8"/>
        <v>#REF!</v>
      </c>
      <c r="AD55" s="404" t="e">
        <f>SUM(#REF!)</f>
        <v>#REF!</v>
      </c>
      <c r="AE55" s="1125" t="e">
        <f t="shared" si="9"/>
        <v>#REF!</v>
      </c>
    </row>
    <row r="56" spans="2:31" ht="33" customHeight="1" thickBot="1">
      <c r="B56" s="409">
        <v>37</v>
      </c>
      <c r="C56" s="441" t="s">
        <v>55</v>
      </c>
      <c r="D56" s="435">
        <v>469.76</v>
      </c>
      <c r="E56" s="403">
        <v>2.45</v>
      </c>
      <c r="F56" s="436">
        <v>467.31</v>
      </c>
      <c r="G56" s="435">
        <v>467.31</v>
      </c>
      <c r="H56" s="403">
        <v>-340.12</v>
      </c>
      <c r="I56" s="403">
        <v>127.19</v>
      </c>
      <c r="J56" s="403">
        <v>91.57</v>
      </c>
      <c r="K56" s="436">
        <v>35.620000000000005</v>
      </c>
      <c r="L56" s="449">
        <v>35.620000000000005</v>
      </c>
      <c r="M56" s="404">
        <v>271</v>
      </c>
      <c r="N56" s="404">
        <v>306.62</v>
      </c>
      <c r="O56" s="403">
        <v>158.4</v>
      </c>
      <c r="P56" s="430">
        <v>148.22</v>
      </c>
      <c r="Q56" s="435">
        <v>148.22</v>
      </c>
      <c r="R56" s="404">
        <v>446</v>
      </c>
      <c r="S56" s="404">
        <v>594.22</v>
      </c>
      <c r="T56" s="403">
        <v>388.07</v>
      </c>
      <c r="U56" s="436">
        <v>206.15000000000003</v>
      </c>
      <c r="V56" s="435">
        <v>206.15000000000003</v>
      </c>
      <c r="W56" s="404">
        <v>647.93</v>
      </c>
      <c r="X56" s="404">
        <v>854.0799999999999</v>
      </c>
      <c r="Y56" s="403">
        <v>468.04</v>
      </c>
      <c r="Z56" s="844">
        <f t="shared" si="7"/>
        <v>386.0399999999999</v>
      </c>
      <c r="AA56" s="435">
        <f t="shared" si="10"/>
        <v>386.0399999999999</v>
      </c>
      <c r="AB56" s="674" t="e">
        <f>SUM(#REF!)</f>
        <v>#REF!</v>
      </c>
      <c r="AC56" s="674" t="e">
        <f t="shared" si="8"/>
        <v>#REF!</v>
      </c>
      <c r="AD56" s="404" t="e">
        <f>SUM(#REF!)</f>
        <v>#REF!</v>
      </c>
      <c r="AE56" s="1126" t="e">
        <f t="shared" si="9"/>
        <v>#REF!</v>
      </c>
    </row>
    <row r="57" spans="2:31" ht="33" customHeight="1" thickBot="1">
      <c r="B57" s="406"/>
      <c r="C57" s="442" t="s">
        <v>27</v>
      </c>
      <c r="D57" s="438">
        <f>SUM(D51:D56)</f>
        <v>10203.119999999999</v>
      </c>
      <c r="E57" s="437">
        <f aca="true" t="shared" si="12" ref="E57:U57">SUM(E51:E56)</f>
        <v>3796.5</v>
      </c>
      <c r="F57" s="437">
        <f t="shared" si="12"/>
        <v>6406.62</v>
      </c>
      <c r="G57" s="437">
        <f t="shared" si="12"/>
        <v>6406.62</v>
      </c>
      <c r="H57" s="437">
        <f t="shared" si="12"/>
        <v>3477.9700000000003</v>
      </c>
      <c r="I57" s="437">
        <f t="shared" si="12"/>
        <v>9884.59</v>
      </c>
      <c r="J57" s="437">
        <f t="shared" si="12"/>
        <v>8578.561</v>
      </c>
      <c r="K57" s="438">
        <f t="shared" si="12"/>
        <v>1306.0289999999995</v>
      </c>
      <c r="L57" s="438">
        <f t="shared" si="12"/>
        <v>1306.0289999999995</v>
      </c>
      <c r="M57" s="437">
        <f t="shared" si="12"/>
        <v>8007.29</v>
      </c>
      <c r="N57" s="437">
        <f t="shared" si="12"/>
        <v>9313.319</v>
      </c>
      <c r="O57" s="437">
        <f t="shared" si="12"/>
        <v>8768.27</v>
      </c>
      <c r="P57" s="437">
        <f t="shared" si="12"/>
        <v>545.048999999999</v>
      </c>
      <c r="Q57" s="437">
        <f t="shared" si="12"/>
        <v>545.048999999999</v>
      </c>
      <c r="R57" s="438">
        <f t="shared" si="12"/>
        <v>11155.56</v>
      </c>
      <c r="S57" s="437">
        <f t="shared" si="12"/>
        <v>11700.608999999999</v>
      </c>
      <c r="T57" s="437">
        <f t="shared" si="12"/>
        <v>10880.71</v>
      </c>
      <c r="U57" s="437">
        <f t="shared" si="12"/>
        <v>819.8989999999983</v>
      </c>
      <c r="V57" s="437">
        <v>819.8989999999983</v>
      </c>
      <c r="W57" s="417">
        <v>12903.35</v>
      </c>
      <c r="X57" s="420">
        <v>13723.248999999998</v>
      </c>
      <c r="Y57" s="407">
        <f>SUM(Y51:Y56)</f>
        <v>10182.68</v>
      </c>
      <c r="Z57" s="1138">
        <f t="shared" si="7"/>
        <v>3540.5689999999977</v>
      </c>
      <c r="AA57" s="437">
        <f t="shared" si="10"/>
        <v>3540.5689999999977</v>
      </c>
      <c r="AB57" s="417" t="e">
        <f>SUM(AB51:AB56)</f>
        <v>#REF!</v>
      </c>
      <c r="AC57" s="420" t="e">
        <f t="shared" si="8"/>
        <v>#REF!</v>
      </c>
      <c r="AD57" s="1127" t="e">
        <f>SUM(AD51:AD56)</f>
        <v>#REF!</v>
      </c>
      <c r="AE57" s="1137" t="e">
        <f t="shared" si="9"/>
        <v>#REF!</v>
      </c>
    </row>
    <row r="58" spans="2:31" ht="33" customHeight="1">
      <c r="B58" s="1134" t="s">
        <v>56</v>
      </c>
      <c r="C58" s="1135"/>
      <c r="D58" s="435"/>
      <c r="E58" s="403"/>
      <c r="F58" s="436"/>
      <c r="G58" s="435"/>
      <c r="H58" s="403"/>
      <c r="I58" s="403"/>
      <c r="J58" s="403"/>
      <c r="K58" s="436"/>
      <c r="L58" s="449"/>
      <c r="M58" s="403"/>
      <c r="N58" s="403"/>
      <c r="O58" s="403"/>
      <c r="P58" s="430"/>
      <c r="Q58" s="435"/>
      <c r="R58" s="403"/>
      <c r="S58" s="404"/>
      <c r="T58" s="403"/>
      <c r="U58" s="436"/>
      <c r="V58" s="435"/>
      <c r="W58" s="403"/>
      <c r="X58" s="404"/>
      <c r="Y58" s="403"/>
      <c r="Z58" s="844"/>
      <c r="AA58" s="435"/>
      <c r="AB58" s="674"/>
      <c r="AC58" s="674"/>
      <c r="AD58" s="665"/>
      <c r="AE58" s="1128"/>
    </row>
    <row r="59" spans="2:31" ht="33" customHeight="1">
      <c r="B59" s="409">
        <v>38</v>
      </c>
      <c r="C59" s="441" t="s">
        <v>57</v>
      </c>
      <c r="D59" s="435">
        <v>1736.78</v>
      </c>
      <c r="E59" s="403">
        <v>1318.62</v>
      </c>
      <c r="F59" s="436">
        <v>418.1600000000001</v>
      </c>
      <c r="G59" s="435">
        <v>418.1600000000001</v>
      </c>
      <c r="H59" s="415">
        <v>1952.54</v>
      </c>
      <c r="I59" s="408">
        <v>2370.7</v>
      </c>
      <c r="J59" s="401">
        <v>1582.05</v>
      </c>
      <c r="K59" s="436">
        <v>788.6499999999999</v>
      </c>
      <c r="L59" s="449">
        <v>788.6499999999999</v>
      </c>
      <c r="M59" s="404">
        <v>2984</v>
      </c>
      <c r="N59" s="404">
        <v>3772.6499999999996</v>
      </c>
      <c r="O59" s="403">
        <v>3643.65</v>
      </c>
      <c r="P59" s="430">
        <v>128.99999999999955</v>
      </c>
      <c r="Q59" s="435">
        <v>128.99999999999955</v>
      </c>
      <c r="R59" s="404">
        <v>3182.98</v>
      </c>
      <c r="S59" s="404">
        <v>3311.9799999999996</v>
      </c>
      <c r="T59" s="403">
        <v>3306.12</v>
      </c>
      <c r="U59" s="436">
        <v>5.859999999999673</v>
      </c>
      <c r="V59" s="435">
        <v>5.859999999999673</v>
      </c>
      <c r="W59" s="404">
        <v>4456.8</v>
      </c>
      <c r="X59" s="404">
        <v>4462.66</v>
      </c>
      <c r="Y59" s="403">
        <v>3714.39</v>
      </c>
      <c r="Z59" s="844">
        <f t="shared" si="7"/>
        <v>748.27</v>
      </c>
      <c r="AA59" s="435">
        <f t="shared" si="10"/>
        <v>748.27</v>
      </c>
      <c r="AB59" s="674" t="e">
        <f>SUM(#REF!)</f>
        <v>#REF!</v>
      </c>
      <c r="AC59" s="674" t="e">
        <f t="shared" si="8"/>
        <v>#REF!</v>
      </c>
      <c r="AD59" s="404" t="e">
        <f>SUM(#REF!)</f>
        <v>#REF!</v>
      </c>
      <c r="AE59" s="1125" t="e">
        <f t="shared" si="9"/>
        <v>#REF!</v>
      </c>
    </row>
    <row r="60" spans="2:31" ht="33" customHeight="1">
      <c r="B60" s="409">
        <v>39</v>
      </c>
      <c r="C60" s="444" t="s">
        <v>58</v>
      </c>
      <c r="D60" s="435">
        <v>3695.85</v>
      </c>
      <c r="E60" s="403">
        <v>982.09</v>
      </c>
      <c r="F60" s="436">
        <v>2713.7599999999998</v>
      </c>
      <c r="G60" s="435">
        <v>2713.76</v>
      </c>
      <c r="H60" s="415">
        <v>709.91</v>
      </c>
      <c r="I60" s="408">
        <v>3423.67</v>
      </c>
      <c r="J60" s="401">
        <v>3295.87</v>
      </c>
      <c r="K60" s="436">
        <v>127.80000000000018</v>
      </c>
      <c r="L60" s="449">
        <v>127.8</v>
      </c>
      <c r="M60" s="404">
        <v>5190</v>
      </c>
      <c r="N60" s="404">
        <v>5317.8</v>
      </c>
      <c r="O60" s="403">
        <v>5196.18</v>
      </c>
      <c r="P60" s="430">
        <v>121.61999999999989</v>
      </c>
      <c r="Q60" s="435">
        <v>121.61999999999989</v>
      </c>
      <c r="R60" s="404">
        <v>5396.08</v>
      </c>
      <c r="S60" s="404">
        <v>5517.7</v>
      </c>
      <c r="T60" s="403">
        <v>5392.41</v>
      </c>
      <c r="U60" s="436">
        <v>125.28999999999996</v>
      </c>
      <c r="V60" s="435">
        <v>125.28999999999996</v>
      </c>
      <c r="W60" s="404">
        <v>9831.73</v>
      </c>
      <c r="X60" s="404">
        <v>9957.02</v>
      </c>
      <c r="Y60" s="403">
        <v>9097.43</v>
      </c>
      <c r="Z60" s="844">
        <f t="shared" si="7"/>
        <v>859.5900000000001</v>
      </c>
      <c r="AA60" s="435">
        <f t="shared" si="10"/>
        <v>859.5900000000001</v>
      </c>
      <c r="AB60" s="674" t="e">
        <f>SUM(#REF!)</f>
        <v>#REF!</v>
      </c>
      <c r="AC60" s="674" t="e">
        <f t="shared" si="8"/>
        <v>#REF!</v>
      </c>
      <c r="AD60" s="404" t="e">
        <f>SUM(#REF!)</f>
        <v>#REF!</v>
      </c>
      <c r="AE60" s="1125" t="e">
        <f t="shared" si="9"/>
        <v>#REF!</v>
      </c>
    </row>
    <row r="61" spans="2:31" ht="33" customHeight="1">
      <c r="B61" s="409">
        <v>40</v>
      </c>
      <c r="C61" s="441" t="s">
        <v>59</v>
      </c>
      <c r="D61" s="435">
        <v>1162.25</v>
      </c>
      <c r="E61" s="403">
        <v>267.49</v>
      </c>
      <c r="F61" s="436">
        <v>894.76</v>
      </c>
      <c r="G61" s="435">
        <v>894.76</v>
      </c>
      <c r="H61" s="415">
        <v>332.94</v>
      </c>
      <c r="I61" s="408">
        <v>1227.7</v>
      </c>
      <c r="J61" s="401">
        <v>1105.37</v>
      </c>
      <c r="K61" s="436">
        <v>122.33000000000015</v>
      </c>
      <c r="L61" s="449">
        <v>122.33</v>
      </c>
      <c r="M61" s="404">
        <v>1120</v>
      </c>
      <c r="N61" s="404">
        <v>1242.33</v>
      </c>
      <c r="O61" s="403">
        <v>1190.26</v>
      </c>
      <c r="P61" s="430">
        <v>52.069999999999936</v>
      </c>
      <c r="Q61" s="435">
        <v>52.069999999999936</v>
      </c>
      <c r="R61" s="404">
        <v>1123.73</v>
      </c>
      <c r="S61" s="404">
        <v>1175.8</v>
      </c>
      <c r="T61" s="403">
        <v>1059.62</v>
      </c>
      <c r="U61" s="436">
        <v>116.18000000000006</v>
      </c>
      <c r="V61" s="435">
        <v>116.18000000000006</v>
      </c>
      <c r="W61" s="404">
        <v>1979.18</v>
      </c>
      <c r="X61" s="404">
        <v>2095.36</v>
      </c>
      <c r="Y61" s="403">
        <v>2043.16</v>
      </c>
      <c r="Z61" s="844">
        <f t="shared" si="7"/>
        <v>52.200000000000045</v>
      </c>
      <c r="AA61" s="435">
        <f t="shared" si="10"/>
        <v>52.200000000000045</v>
      </c>
      <c r="AB61" s="674" t="e">
        <f>SUM(#REF!)</f>
        <v>#REF!</v>
      </c>
      <c r="AC61" s="674" t="e">
        <f t="shared" si="8"/>
        <v>#REF!</v>
      </c>
      <c r="AD61" s="404" t="e">
        <f>SUM(#REF!)</f>
        <v>#REF!</v>
      </c>
      <c r="AE61" s="1125" t="e">
        <f t="shared" si="9"/>
        <v>#REF!</v>
      </c>
    </row>
    <row r="62" spans="2:31" ht="33" customHeight="1">
      <c r="B62" s="409">
        <v>41</v>
      </c>
      <c r="C62" s="441" t="s">
        <v>290</v>
      </c>
      <c r="D62" s="435">
        <v>9843.49</v>
      </c>
      <c r="E62" s="405">
        <v>6958.35</v>
      </c>
      <c r="F62" s="436">
        <v>2885.1399999999994</v>
      </c>
      <c r="G62" s="435">
        <v>2885.14</v>
      </c>
      <c r="H62" s="403">
        <v>8994</v>
      </c>
      <c r="I62" s="408">
        <v>11879.14</v>
      </c>
      <c r="J62" s="403">
        <v>11684.15</v>
      </c>
      <c r="K62" s="436">
        <v>194.98999999999978</v>
      </c>
      <c r="L62" s="449">
        <v>194.99</v>
      </c>
      <c r="M62" s="404">
        <v>10800</v>
      </c>
      <c r="N62" s="404">
        <v>10994.99</v>
      </c>
      <c r="O62" s="681">
        <v>10805.29</v>
      </c>
      <c r="P62" s="430">
        <v>189.6999999999989</v>
      </c>
      <c r="Q62" s="435">
        <v>189.6999999999989</v>
      </c>
      <c r="R62" s="404">
        <v>16609.44</v>
      </c>
      <c r="S62" s="404">
        <v>16799.14</v>
      </c>
      <c r="T62" s="403">
        <v>15691.35</v>
      </c>
      <c r="U62" s="436">
        <v>1107.789999999999</v>
      </c>
      <c r="V62" s="435">
        <v>1107.789999999999</v>
      </c>
      <c r="W62" s="404">
        <v>11791.82</v>
      </c>
      <c r="X62" s="404">
        <v>12899.609999999999</v>
      </c>
      <c r="Y62" s="403">
        <v>10571.88</v>
      </c>
      <c r="Z62" s="844">
        <f t="shared" si="7"/>
        <v>2327.7299999999996</v>
      </c>
      <c r="AA62" s="435">
        <f t="shared" si="10"/>
        <v>2327.7299999999996</v>
      </c>
      <c r="AB62" s="674" t="e">
        <f>SUM(#REF!)</f>
        <v>#REF!</v>
      </c>
      <c r="AC62" s="674" t="e">
        <f t="shared" si="8"/>
        <v>#REF!</v>
      </c>
      <c r="AD62" s="404" t="e">
        <f>SUM(#REF!)</f>
        <v>#REF!</v>
      </c>
      <c r="AE62" s="1125" t="e">
        <f t="shared" si="9"/>
        <v>#REF!</v>
      </c>
    </row>
    <row r="63" spans="2:31" ht="33" customHeight="1">
      <c r="B63" s="409">
        <v>42</v>
      </c>
      <c r="C63" s="441" t="s">
        <v>61</v>
      </c>
      <c r="D63" s="435">
        <v>680.58</v>
      </c>
      <c r="E63" s="405">
        <v>177.58</v>
      </c>
      <c r="F63" s="436">
        <v>503</v>
      </c>
      <c r="G63" s="435">
        <v>503</v>
      </c>
      <c r="H63" s="403">
        <v>40</v>
      </c>
      <c r="I63" s="408">
        <v>543</v>
      </c>
      <c r="J63" s="403">
        <v>531.55</v>
      </c>
      <c r="K63" s="436">
        <v>11.450000000000045</v>
      </c>
      <c r="L63" s="449">
        <v>11.45</v>
      </c>
      <c r="M63" s="404">
        <v>724</v>
      </c>
      <c r="N63" s="404">
        <v>735.45</v>
      </c>
      <c r="O63" s="403">
        <v>679.85</v>
      </c>
      <c r="P63" s="430">
        <v>55.60000000000002</v>
      </c>
      <c r="Q63" s="435">
        <v>55.60000000000002</v>
      </c>
      <c r="R63" s="404">
        <v>621.71</v>
      </c>
      <c r="S63" s="404">
        <v>677.3100000000001</v>
      </c>
      <c r="T63" s="403">
        <v>676.69</v>
      </c>
      <c r="U63" s="436">
        <v>0.6200000000000045</v>
      </c>
      <c r="V63" s="435">
        <v>0.6200000000000045</v>
      </c>
      <c r="W63" s="404">
        <v>779.43</v>
      </c>
      <c r="X63" s="404">
        <v>780.05</v>
      </c>
      <c r="Y63" s="403">
        <v>488.34</v>
      </c>
      <c r="Z63" s="844">
        <f t="shared" si="7"/>
        <v>291.71</v>
      </c>
      <c r="AA63" s="435" t="e">
        <f>SUM(#REF!)</f>
        <v>#REF!</v>
      </c>
      <c r="AB63" s="674" t="e">
        <f>SUM(#REF!)</f>
        <v>#REF!</v>
      </c>
      <c r="AC63" s="674" t="e">
        <f t="shared" si="8"/>
        <v>#REF!</v>
      </c>
      <c r="AD63" s="404" t="e">
        <f>SUM(#REF!)</f>
        <v>#REF!</v>
      </c>
      <c r="AE63" s="1125" t="e">
        <f t="shared" si="9"/>
        <v>#REF!</v>
      </c>
    </row>
    <row r="64" spans="2:31" ht="33" customHeight="1">
      <c r="B64" s="409">
        <v>43</v>
      </c>
      <c r="C64" s="441" t="s">
        <v>62</v>
      </c>
      <c r="D64" s="435">
        <v>745.98</v>
      </c>
      <c r="E64" s="405">
        <v>499.84</v>
      </c>
      <c r="F64" s="436">
        <v>246.14000000000004</v>
      </c>
      <c r="G64" s="435">
        <v>246.14</v>
      </c>
      <c r="H64" s="403">
        <v>460.75</v>
      </c>
      <c r="I64" s="408">
        <v>706.89</v>
      </c>
      <c r="J64" s="403">
        <v>703.4</v>
      </c>
      <c r="K64" s="436">
        <v>3.490000000000009</v>
      </c>
      <c r="L64" s="449">
        <v>3.49</v>
      </c>
      <c r="M64" s="404">
        <v>1252</v>
      </c>
      <c r="N64" s="404">
        <v>1255.49</v>
      </c>
      <c r="O64" s="403">
        <v>1247.19</v>
      </c>
      <c r="P64" s="430">
        <v>8.299999999999955</v>
      </c>
      <c r="Q64" s="435">
        <v>8.299999999999955</v>
      </c>
      <c r="R64" s="404">
        <v>1052.14</v>
      </c>
      <c r="S64" s="404">
        <v>1060.44</v>
      </c>
      <c r="T64" s="403">
        <v>1057.44</v>
      </c>
      <c r="U64" s="436">
        <v>3</v>
      </c>
      <c r="V64" s="435">
        <v>3</v>
      </c>
      <c r="W64" s="404">
        <v>1498.89</v>
      </c>
      <c r="X64" s="404">
        <v>1501.89</v>
      </c>
      <c r="Y64" s="403">
        <v>1499.64</v>
      </c>
      <c r="Z64" s="844">
        <f t="shared" si="7"/>
        <v>2.25</v>
      </c>
      <c r="AA64" s="435" t="e">
        <f>SUM(#REF!)</f>
        <v>#REF!</v>
      </c>
      <c r="AB64" s="674" t="e">
        <f>SUM(#REF!)</f>
        <v>#REF!</v>
      </c>
      <c r="AC64" s="404" t="e">
        <f t="shared" si="8"/>
        <v>#REF!</v>
      </c>
      <c r="AD64" s="404" t="e">
        <f>SUM(#REF!)</f>
        <v>#REF!</v>
      </c>
      <c r="AE64" s="1125" t="e">
        <f t="shared" si="9"/>
        <v>#REF!</v>
      </c>
    </row>
    <row r="65" spans="2:31" ht="33" customHeight="1" thickBot="1">
      <c r="B65" s="409">
        <v>44</v>
      </c>
      <c r="C65" s="441" t="s">
        <v>63</v>
      </c>
      <c r="D65" s="435">
        <v>498.91</v>
      </c>
      <c r="E65" s="405">
        <v>329.46</v>
      </c>
      <c r="F65" s="436">
        <v>169.45000000000005</v>
      </c>
      <c r="G65" s="435">
        <v>169.45</v>
      </c>
      <c r="H65" s="403">
        <v>245</v>
      </c>
      <c r="I65" s="408">
        <v>414.45</v>
      </c>
      <c r="J65" s="403">
        <v>249.88</v>
      </c>
      <c r="K65" s="436">
        <v>164.57</v>
      </c>
      <c r="L65" s="449">
        <v>164.57</v>
      </c>
      <c r="M65" s="404">
        <v>542</v>
      </c>
      <c r="N65" s="404">
        <v>706.5699999999999</v>
      </c>
      <c r="O65" s="403">
        <v>628.25</v>
      </c>
      <c r="P65" s="430">
        <v>78.31999999999994</v>
      </c>
      <c r="Q65" s="435">
        <v>78.31999999999994</v>
      </c>
      <c r="R65" s="404">
        <v>573.89</v>
      </c>
      <c r="S65" s="404">
        <v>652.2099999999999</v>
      </c>
      <c r="T65" s="403">
        <v>649.68</v>
      </c>
      <c r="U65" s="436">
        <v>2.5299999999999727</v>
      </c>
      <c r="V65" s="435">
        <v>2.5299999999999727</v>
      </c>
      <c r="W65" s="404">
        <v>719.51</v>
      </c>
      <c r="X65" s="404">
        <v>722.04</v>
      </c>
      <c r="Y65" s="403">
        <v>408.56</v>
      </c>
      <c r="Z65" s="844">
        <f t="shared" si="7"/>
        <v>313.47999999999996</v>
      </c>
      <c r="AA65" s="435" t="e">
        <f>SUM(#REF!)</f>
        <v>#REF!</v>
      </c>
      <c r="AB65" s="674" t="e">
        <f>SUM(#REF!)</f>
        <v>#REF!</v>
      </c>
      <c r="AC65" s="674" t="e">
        <f t="shared" si="8"/>
        <v>#REF!</v>
      </c>
      <c r="AD65" s="404" t="e">
        <f>SUM(#REF!)</f>
        <v>#REF!</v>
      </c>
      <c r="AE65" s="1126" t="e">
        <f t="shared" si="9"/>
        <v>#REF!</v>
      </c>
    </row>
    <row r="66" spans="2:31" ht="33" customHeight="1">
      <c r="B66" s="401"/>
      <c r="C66" s="446" t="s">
        <v>27</v>
      </c>
      <c r="D66" s="438">
        <f>SUM(D59:D65)</f>
        <v>18363.84</v>
      </c>
      <c r="E66" s="438">
        <f aca="true" t="shared" si="13" ref="E66:U66">SUM(E59:E65)</f>
        <v>10533.429999999998</v>
      </c>
      <c r="F66" s="438">
        <f t="shared" si="13"/>
        <v>7830.41</v>
      </c>
      <c r="G66" s="438">
        <f t="shared" si="13"/>
        <v>7830.41</v>
      </c>
      <c r="H66" s="438">
        <f t="shared" si="13"/>
        <v>12735.14</v>
      </c>
      <c r="I66" s="438">
        <f t="shared" si="13"/>
        <v>20565.55</v>
      </c>
      <c r="J66" s="438">
        <f t="shared" si="13"/>
        <v>19152.27</v>
      </c>
      <c r="K66" s="438">
        <f t="shared" si="13"/>
        <v>1413.28</v>
      </c>
      <c r="L66" s="438">
        <f t="shared" si="13"/>
        <v>1413.2799999999997</v>
      </c>
      <c r="M66" s="438">
        <f t="shared" si="13"/>
        <v>22612</v>
      </c>
      <c r="N66" s="438">
        <f t="shared" si="13"/>
        <v>24025.280000000002</v>
      </c>
      <c r="O66" s="438">
        <f t="shared" si="13"/>
        <v>23390.67</v>
      </c>
      <c r="P66" s="438">
        <f t="shared" si="13"/>
        <v>634.6099999999982</v>
      </c>
      <c r="Q66" s="438">
        <f t="shared" si="13"/>
        <v>634.6099999999982</v>
      </c>
      <c r="R66" s="438">
        <f t="shared" si="13"/>
        <v>28559.969999999994</v>
      </c>
      <c r="S66" s="438">
        <f t="shared" si="13"/>
        <v>29194.579999999998</v>
      </c>
      <c r="T66" s="437">
        <f t="shared" si="13"/>
        <v>27833.309999999998</v>
      </c>
      <c r="U66" s="438">
        <f t="shared" si="13"/>
        <v>1361.2699999999988</v>
      </c>
      <c r="V66" s="1149">
        <v>1361.2699999999988</v>
      </c>
      <c r="W66" s="417">
        <v>31057.359999999997</v>
      </c>
      <c r="X66" s="420">
        <v>32418.629999999997</v>
      </c>
      <c r="Y66" s="407">
        <f>SUM(Y59:Y65)</f>
        <v>27823.4</v>
      </c>
      <c r="Z66" s="1138">
        <f t="shared" si="7"/>
        <v>4595.229999999996</v>
      </c>
      <c r="AA66" s="437" t="e">
        <f>SUM(AA59:AA65)</f>
        <v>#REF!</v>
      </c>
      <c r="AB66" s="417" t="e">
        <f>SUM(#REF!)</f>
        <v>#REF!</v>
      </c>
      <c r="AC66" s="420" t="e">
        <f t="shared" si="8"/>
        <v>#REF!</v>
      </c>
      <c r="AD66" s="1150" t="e">
        <f>SUM(AD59:AD65)</f>
        <v>#REF!</v>
      </c>
      <c r="AE66" s="1164" t="e">
        <f t="shared" si="9"/>
        <v>#REF!</v>
      </c>
    </row>
    <row r="67" spans="2:31" ht="33" customHeight="1" thickBot="1">
      <c r="B67" s="419"/>
      <c r="C67" s="447" t="s">
        <v>380</v>
      </c>
      <c r="D67" s="439">
        <f aca="true" t="shared" si="14" ref="D67:U67">SUM(D66+D57+D49+D34+D23+D16)</f>
        <v>73717.61</v>
      </c>
      <c r="E67" s="439">
        <f t="shared" si="14"/>
        <v>35623.38999999999</v>
      </c>
      <c r="F67" s="439">
        <f t="shared" si="14"/>
        <v>38094.22</v>
      </c>
      <c r="G67" s="439">
        <f t="shared" si="14"/>
        <v>38094.22</v>
      </c>
      <c r="H67" s="439">
        <f t="shared" si="14"/>
        <v>51333.666000000005</v>
      </c>
      <c r="I67" s="439">
        <f t="shared" si="14"/>
        <v>89427.886</v>
      </c>
      <c r="J67" s="439">
        <f t="shared" si="14"/>
        <v>76243.75099999999</v>
      </c>
      <c r="K67" s="439">
        <f t="shared" si="14"/>
        <v>13184.135000000004</v>
      </c>
      <c r="L67" s="439">
        <f t="shared" si="14"/>
        <v>13184.139</v>
      </c>
      <c r="M67" s="439">
        <f t="shared" si="14"/>
        <v>86614.95</v>
      </c>
      <c r="N67" s="439">
        <f t="shared" si="14"/>
        <v>99799.089</v>
      </c>
      <c r="O67" s="439">
        <f t="shared" si="14"/>
        <v>89118.26000000001</v>
      </c>
      <c r="P67" s="439">
        <f t="shared" si="14"/>
        <v>10680.828999999996</v>
      </c>
      <c r="Q67" s="439">
        <f t="shared" si="14"/>
        <v>10680.828999999994</v>
      </c>
      <c r="R67" s="439">
        <f t="shared" si="14"/>
        <v>101504.85999999999</v>
      </c>
      <c r="S67" s="439">
        <f t="shared" si="14"/>
        <v>112185.68899999998</v>
      </c>
      <c r="T67" s="549">
        <f t="shared" si="14"/>
        <v>105120.68</v>
      </c>
      <c r="U67" s="439">
        <f t="shared" si="14"/>
        <v>7065.0089999999955</v>
      </c>
      <c r="V67" s="439">
        <v>7065.0089999999955</v>
      </c>
      <c r="W67" s="439">
        <v>122844.05000000002</v>
      </c>
      <c r="X67" s="439">
        <v>129909.05899999998</v>
      </c>
      <c r="Y67" s="439">
        <f>SUM(Y16+Y23+Y34++Y49+Y57+Y66)</f>
        <v>108066.4</v>
      </c>
      <c r="Z67" s="1148">
        <f t="shared" si="7"/>
        <v>21842.658999999985</v>
      </c>
      <c r="AA67" s="438">
        <f t="shared" si="10"/>
        <v>21842.658999999985</v>
      </c>
      <c r="AB67" s="420" t="e">
        <f>SUM(#REF!)</f>
        <v>#REF!</v>
      </c>
      <c r="AC67" s="420" t="e">
        <f t="shared" si="8"/>
        <v>#REF!</v>
      </c>
      <c r="AD67" s="1151" t="e">
        <f>SUM(#REF!)</f>
        <v>#REF!</v>
      </c>
      <c r="AE67" s="1152" t="e">
        <f t="shared" si="9"/>
        <v>#REF!</v>
      </c>
    </row>
    <row r="68" spans="2:31" ht="33" customHeight="1" thickBot="1">
      <c r="B68" s="677"/>
      <c r="C68" s="678" t="s">
        <v>354</v>
      </c>
      <c r="D68" s="1153"/>
      <c r="E68" s="1154"/>
      <c r="F68" s="679"/>
      <c r="G68" s="1153"/>
      <c r="H68" s="1154"/>
      <c r="I68" s="1154"/>
      <c r="J68" s="1154"/>
      <c r="K68" s="679"/>
      <c r="L68" s="1155"/>
      <c r="M68" s="1156">
        <v>1000</v>
      </c>
      <c r="N68" s="1154">
        <v>1000</v>
      </c>
      <c r="O68" s="1154">
        <v>0</v>
      </c>
      <c r="P68" s="1157">
        <v>1000</v>
      </c>
      <c r="Q68" s="1157">
        <v>1000</v>
      </c>
      <c r="R68" s="858">
        <v>-337.02</v>
      </c>
      <c r="S68" s="858">
        <v>662.98</v>
      </c>
      <c r="T68" s="680">
        <v>662.98</v>
      </c>
      <c r="U68" s="1158"/>
      <c r="V68" s="1157"/>
      <c r="W68" s="858"/>
      <c r="X68" s="858"/>
      <c r="Y68" s="858"/>
      <c r="Z68" s="858"/>
      <c r="AA68" s="439">
        <f t="shared" si="10"/>
        <v>0</v>
      </c>
      <c r="AB68" s="1136">
        <v>0</v>
      </c>
      <c r="AC68" s="1136">
        <f t="shared" si="8"/>
        <v>0</v>
      </c>
      <c r="AD68" s="1151" t="e">
        <f>SUM(#REF!)</f>
        <v>#REF!</v>
      </c>
      <c r="AE68" s="1152" t="e">
        <f t="shared" si="9"/>
        <v>#REF!</v>
      </c>
    </row>
    <row r="69" spans="2:31" ht="33" customHeight="1" thickBot="1">
      <c r="B69" s="669"/>
      <c r="C69" s="1129" t="s">
        <v>388</v>
      </c>
      <c r="D69" s="1131">
        <f>SUM(D67:D68)</f>
        <v>73717.61</v>
      </c>
      <c r="E69" s="1131">
        <f aca="true" t="shared" si="15" ref="E69:U69">SUM(E67:E68)</f>
        <v>35623.38999999999</v>
      </c>
      <c r="F69" s="1131">
        <f>SUM(F67:F68)</f>
        <v>38094.22</v>
      </c>
      <c r="G69" s="1131">
        <f t="shared" si="15"/>
        <v>38094.22</v>
      </c>
      <c r="H69" s="1131">
        <f t="shared" si="15"/>
        <v>51333.666000000005</v>
      </c>
      <c r="I69" s="1131">
        <f t="shared" si="15"/>
        <v>89427.886</v>
      </c>
      <c r="J69" s="1131">
        <f t="shared" si="15"/>
        <v>76243.75099999999</v>
      </c>
      <c r="K69" s="1131">
        <f t="shared" si="15"/>
        <v>13184.135000000004</v>
      </c>
      <c r="L69" s="1131">
        <f>SUM(L67:L68)</f>
        <v>13184.139</v>
      </c>
      <c r="M69" s="1131">
        <f t="shared" si="15"/>
        <v>87614.95</v>
      </c>
      <c r="N69" s="1131">
        <f t="shared" si="15"/>
        <v>100799.089</v>
      </c>
      <c r="O69" s="1131">
        <f t="shared" si="15"/>
        <v>89118.26000000001</v>
      </c>
      <c r="P69" s="1131">
        <f t="shared" si="15"/>
        <v>11680.828999999996</v>
      </c>
      <c r="Q69" s="1131">
        <f t="shared" si="15"/>
        <v>11680.828999999994</v>
      </c>
      <c r="R69" s="1131">
        <f t="shared" si="15"/>
        <v>101167.83999999998</v>
      </c>
      <c r="S69" s="1131">
        <f t="shared" si="15"/>
        <v>112848.66899999998</v>
      </c>
      <c r="T69" s="1130">
        <f t="shared" si="15"/>
        <v>105783.65999999999</v>
      </c>
      <c r="U69" s="1131">
        <f t="shared" si="15"/>
        <v>7065.0089999999955</v>
      </c>
      <c r="V69" s="1131">
        <v>7065.0089999999955</v>
      </c>
      <c r="W69" s="1131">
        <v>122844.05000000002</v>
      </c>
      <c r="X69" s="1131">
        <v>129909.05899999998</v>
      </c>
      <c r="Y69" s="1131">
        <f>SUM(Y67)</f>
        <v>108066.4</v>
      </c>
      <c r="Z69" s="1159">
        <f t="shared" si="7"/>
        <v>21842.658999999985</v>
      </c>
      <c r="AA69" s="1160">
        <f t="shared" si="10"/>
        <v>21842.658999999985</v>
      </c>
      <c r="AB69" s="1161" t="e">
        <f>SUM(#REF!)</f>
        <v>#REF!</v>
      </c>
      <c r="AC69" s="1137" t="e">
        <f t="shared" si="8"/>
        <v>#REF!</v>
      </c>
      <c r="AD69" s="1162" t="e">
        <f>SUM(AD67)</f>
        <v>#REF!</v>
      </c>
      <c r="AE69" s="1163" t="e">
        <f t="shared" si="9"/>
        <v>#REF!</v>
      </c>
    </row>
    <row r="71" spans="7:23" ht="12.75">
      <c r="G71" s="73"/>
      <c r="H71" s="73"/>
      <c r="L71" s="73"/>
      <c r="M71" s="73"/>
      <c r="O71" s="35"/>
      <c r="Q71" s="73"/>
      <c r="R71" s="73"/>
      <c r="V71" s="73"/>
      <c r="W71" s="73"/>
    </row>
  </sheetData>
  <sheetProtection/>
  <mergeCells count="24">
    <mergeCell ref="B1:Z1"/>
    <mergeCell ref="V37:Z37"/>
    <mergeCell ref="V36:Z36"/>
    <mergeCell ref="B2:U2"/>
    <mergeCell ref="B24:C24"/>
    <mergeCell ref="D3:F3"/>
    <mergeCell ref="Q37:U37"/>
    <mergeCell ref="B36:U36"/>
    <mergeCell ref="B6:C6"/>
    <mergeCell ref="B17:C17"/>
    <mergeCell ref="C3:C4"/>
    <mergeCell ref="B50:C50"/>
    <mergeCell ref="G37:K37"/>
    <mergeCell ref="B40:C40"/>
    <mergeCell ref="B3:B4"/>
    <mergeCell ref="G3:K3"/>
    <mergeCell ref="L37:P37"/>
    <mergeCell ref="D37:F37"/>
    <mergeCell ref="AA3:AE3"/>
    <mergeCell ref="AA36:AE36"/>
    <mergeCell ref="AA37:AE37"/>
    <mergeCell ref="V3:Z3"/>
    <mergeCell ref="L3:P3"/>
    <mergeCell ref="Q3:U3"/>
  </mergeCells>
  <printOptions horizontalCentered="1"/>
  <pageMargins left="0" right="0" top="0.5" bottom="0.75" header="0.3" footer="0.3"/>
  <pageSetup horizontalDpi="600" verticalDpi="600" orientation="landscape" paperSize="9" scale="48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81"/>
  <sheetViews>
    <sheetView zoomScale="70" zoomScaleNormal="70" zoomScaleSheetLayoutView="85" zoomScalePageLayoutView="0" workbookViewId="0" topLeftCell="A61">
      <selection activeCell="G17" sqref="G17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18.00390625" style="0" customWidth="1"/>
    <col min="4" max="4" width="19.7109375" style="0" customWidth="1"/>
    <col min="5" max="5" width="16.8515625" style="0" customWidth="1"/>
    <col min="6" max="6" width="14.57421875" style="0" customWidth="1"/>
    <col min="7" max="7" width="17.57421875" style="0" customWidth="1"/>
    <col min="8" max="8" width="17.28125" style="0" customWidth="1"/>
    <col min="9" max="9" width="17.7109375" style="0" customWidth="1"/>
    <col min="10" max="10" width="13.421875" style="0" customWidth="1"/>
  </cols>
  <sheetData>
    <row r="1" spans="1:10" ht="42.75" customHeight="1" thickBot="1">
      <c r="A1" s="1641" t="s">
        <v>511</v>
      </c>
      <c r="B1" s="1642"/>
      <c r="C1" s="1642"/>
      <c r="D1" s="1642"/>
      <c r="E1" s="1642"/>
      <c r="F1" s="1642"/>
      <c r="G1" s="1642"/>
      <c r="H1" s="1642"/>
      <c r="I1" s="1642"/>
      <c r="J1" s="1643"/>
    </row>
    <row r="2" spans="1:9" ht="16.5" customHeight="1" thickBot="1">
      <c r="A2" s="490"/>
      <c r="B2" s="490"/>
      <c r="C2" s="490"/>
      <c r="D2" s="490"/>
      <c r="E2" s="490"/>
      <c r="F2" s="490"/>
      <c r="G2" s="490"/>
      <c r="H2" s="524" t="s">
        <v>338</v>
      </c>
      <c r="I2" s="524"/>
    </row>
    <row r="3" spans="1:10" ht="19.5" customHeight="1">
      <c r="A3" s="1644" t="s">
        <v>326</v>
      </c>
      <c r="B3" s="1647" t="s">
        <v>152</v>
      </c>
      <c r="C3" s="1647" t="s">
        <v>479</v>
      </c>
      <c r="D3" s="1647" t="s">
        <v>466</v>
      </c>
      <c r="E3" s="1650" t="s">
        <v>467</v>
      </c>
      <c r="F3" s="1653" t="s">
        <v>465</v>
      </c>
      <c r="G3" s="1656" t="s">
        <v>454</v>
      </c>
      <c r="H3" s="1659" t="s">
        <v>238</v>
      </c>
      <c r="I3" s="1638" t="s">
        <v>489</v>
      </c>
      <c r="J3" s="1691" t="s">
        <v>508</v>
      </c>
    </row>
    <row r="4" spans="1:10" ht="19.5" customHeight="1">
      <c r="A4" s="1645"/>
      <c r="B4" s="1648"/>
      <c r="C4" s="1648"/>
      <c r="D4" s="1648"/>
      <c r="E4" s="1651"/>
      <c r="F4" s="1654"/>
      <c r="G4" s="1657"/>
      <c r="H4" s="1660"/>
      <c r="I4" s="1639"/>
      <c r="J4" s="1692"/>
    </row>
    <row r="5" spans="1:10" ht="19.5" customHeight="1">
      <c r="A5" s="1645"/>
      <c r="B5" s="1648"/>
      <c r="C5" s="1648"/>
      <c r="D5" s="1648"/>
      <c r="E5" s="1651"/>
      <c r="F5" s="1654"/>
      <c r="G5" s="1657"/>
      <c r="H5" s="1660"/>
      <c r="I5" s="1639"/>
      <c r="J5" s="1692"/>
    </row>
    <row r="6" spans="1:10" ht="43.5" customHeight="1" thickBot="1">
      <c r="A6" s="1646"/>
      <c r="B6" s="1649"/>
      <c r="C6" s="1649"/>
      <c r="D6" s="1649"/>
      <c r="E6" s="1652"/>
      <c r="F6" s="1655"/>
      <c r="G6" s="1658"/>
      <c r="H6" s="1661"/>
      <c r="I6" s="1640"/>
      <c r="J6" s="1692"/>
    </row>
    <row r="7" spans="1:10" ht="16.5" customHeight="1" thickBot="1">
      <c r="A7" s="902">
        <v>1</v>
      </c>
      <c r="B7" s="903">
        <v>2</v>
      </c>
      <c r="C7" s="903">
        <v>3</v>
      </c>
      <c r="D7" s="903">
        <v>4</v>
      </c>
      <c r="E7" s="903">
        <v>5</v>
      </c>
      <c r="F7" s="904">
        <v>6</v>
      </c>
      <c r="G7" s="905">
        <v>7</v>
      </c>
      <c r="H7" s="903">
        <v>8</v>
      </c>
      <c r="I7" s="1295">
        <v>9</v>
      </c>
      <c r="J7" s="93">
        <v>10</v>
      </c>
    </row>
    <row r="8" spans="1:10" ht="17.25" customHeight="1">
      <c r="A8" s="581"/>
      <c r="B8" s="582" t="s">
        <v>153</v>
      </c>
      <c r="C8" s="582"/>
      <c r="D8" s="582"/>
      <c r="E8" s="582"/>
      <c r="F8" s="582"/>
      <c r="G8" s="582"/>
      <c r="H8" s="582"/>
      <c r="I8" s="1296"/>
      <c r="J8" s="2"/>
    </row>
    <row r="9" spans="1:10" ht="18" customHeight="1">
      <c r="A9" s="425">
        <v>1</v>
      </c>
      <c r="B9" s="135" t="s">
        <v>19</v>
      </c>
      <c r="C9" s="421">
        <v>214.97999999999996</v>
      </c>
      <c r="D9" s="422">
        <v>405.4</v>
      </c>
      <c r="E9" s="422"/>
      <c r="F9" s="422"/>
      <c r="G9" s="422">
        <f>SUM(C9+E9+F9)</f>
        <v>214.97999999999996</v>
      </c>
      <c r="H9" s="423">
        <f>SUM('Sh1-Breakup'!CS10)</f>
        <v>19.740000000000002</v>
      </c>
      <c r="I9" s="1297">
        <f>SUM(G9-H9)</f>
        <v>195.23999999999995</v>
      </c>
      <c r="J9" s="1358" t="e">
        <f>SUM(H9-C9)/E9*100</f>
        <v>#DIV/0!</v>
      </c>
    </row>
    <row r="10" spans="1:10" ht="18" customHeight="1">
      <c r="A10" s="425">
        <v>2</v>
      </c>
      <c r="B10" s="135" t="s">
        <v>20</v>
      </c>
      <c r="C10" s="422">
        <v>131.76999999999998</v>
      </c>
      <c r="D10" s="422">
        <v>1161.61</v>
      </c>
      <c r="E10" s="422"/>
      <c r="F10" s="422"/>
      <c r="G10" s="422">
        <f aca="true" t="shared" si="0" ref="G10:G72">SUM(C10+E10+F10)</f>
        <v>131.76999999999998</v>
      </c>
      <c r="H10" s="423">
        <f>SUM('Sh1-Breakup'!CS11)</f>
        <v>6.98</v>
      </c>
      <c r="I10" s="1297">
        <f aca="true" t="shared" si="1" ref="I10:I72">SUM(G10-H10)</f>
        <v>124.78999999999998</v>
      </c>
      <c r="J10" s="1358" t="e">
        <f aca="true" t="shared" si="2" ref="J10:J72">SUM(H10-C10)/E10*100</f>
        <v>#DIV/0!</v>
      </c>
    </row>
    <row r="11" spans="1:10" ht="18" customHeight="1">
      <c r="A11" s="425">
        <v>3</v>
      </c>
      <c r="B11" s="135" t="s">
        <v>21</v>
      </c>
      <c r="C11" s="421">
        <v>6.400000000000091</v>
      </c>
      <c r="D11" s="422">
        <v>3101.28</v>
      </c>
      <c r="E11" s="422">
        <v>775.32</v>
      </c>
      <c r="F11" s="422"/>
      <c r="G11" s="422">
        <f t="shared" si="0"/>
        <v>781.7200000000001</v>
      </c>
      <c r="H11" s="423">
        <f>SUM('Sh1-Breakup'!CS12)</f>
        <v>719.8</v>
      </c>
      <c r="I11" s="1297">
        <f t="shared" si="1"/>
        <v>61.920000000000186</v>
      </c>
      <c r="J11" s="1356">
        <f t="shared" si="2"/>
        <v>92.01362018263424</v>
      </c>
    </row>
    <row r="12" spans="1:10" ht="18" customHeight="1">
      <c r="A12" s="425">
        <v>4</v>
      </c>
      <c r="B12" s="135" t="s">
        <v>154</v>
      </c>
      <c r="C12" s="421">
        <v>263.21000000000004</v>
      </c>
      <c r="D12" s="422">
        <v>1792.69</v>
      </c>
      <c r="E12" s="422">
        <v>448.17</v>
      </c>
      <c r="F12" s="422"/>
      <c r="G12" s="422">
        <f t="shared" si="0"/>
        <v>711.3800000000001</v>
      </c>
      <c r="H12" s="423">
        <f>SUM('Sh1-Breakup'!CS13)</f>
        <v>230.25</v>
      </c>
      <c r="I12" s="1297">
        <f t="shared" si="1"/>
        <v>481.1300000000001</v>
      </c>
      <c r="J12" s="1356">
        <f t="shared" si="2"/>
        <v>-7.35435214315997</v>
      </c>
    </row>
    <row r="13" spans="1:10" ht="18" customHeight="1" thickBot="1">
      <c r="A13" s="426">
        <v>5</v>
      </c>
      <c r="B13" s="526" t="s">
        <v>400</v>
      </c>
      <c r="C13" s="515">
        <v>0.8300000000000125</v>
      </c>
      <c r="D13" s="515">
        <v>199.19</v>
      </c>
      <c r="E13" s="515">
        <v>49.8</v>
      </c>
      <c r="F13" s="515"/>
      <c r="G13" s="515">
        <f t="shared" si="0"/>
        <v>50.63000000000001</v>
      </c>
      <c r="H13" s="423">
        <f>SUM('Sh1-Breakup'!CS14)</f>
        <v>50.55</v>
      </c>
      <c r="I13" s="1298">
        <f t="shared" si="1"/>
        <v>0.0800000000000125</v>
      </c>
      <c r="J13" s="1359">
        <f t="shared" si="2"/>
        <v>99.83935742971886</v>
      </c>
    </row>
    <row r="14" spans="1:10" ht="18" customHeight="1" thickBot="1">
      <c r="A14" s="957"/>
      <c r="B14" s="958" t="s">
        <v>401</v>
      </c>
      <c r="C14" s="954">
        <v>264.03999999999996</v>
      </c>
      <c r="D14" s="959">
        <v>1991.88</v>
      </c>
      <c r="E14" s="751">
        <f>SUM(E12:E13)</f>
        <v>497.97</v>
      </c>
      <c r="F14" s="751">
        <f>SUM(F12:F13)</f>
        <v>0</v>
      </c>
      <c r="G14" s="570">
        <f t="shared" si="0"/>
        <v>762.01</v>
      </c>
      <c r="H14" s="1207">
        <f>SUM(H12:H13)</f>
        <v>280.8</v>
      </c>
      <c r="I14" s="751">
        <f t="shared" si="1"/>
        <v>481.21</v>
      </c>
      <c r="J14" s="991">
        <f t="shared" si="2"/>
        <v>3.3656645982689817</v>
      </c>
    </row>
    <row r="15" spans="1:11" ht="18" customHeight="1">
      <c r="A15" s="955">
        <v>6</v>
      </c>
      <c r="B15" s="956" t="s">
        <v>155</v>
      </c>
      <c r="C15" s="531">
        <v>-155.3699999999999</v>
      </c>
      <c r="D15" s="531">
        <v>3368.8360000000002</v>
      </c>
      <c r="E15" s="531">
        <v>842.21</v>
      </c>
      <c r="F15" s="531"/>
      <c r="G15" s="531">
        <f t="shared" si="0"/>
        <v>686.8400000000001</v>
      </c>
      <c r="H15" s="538">
        <f>SUM('Sh1-Breakup'!CS16)</f>
        <v>386.85</v>
      </c>
      <c r="I15" s="1299">
        <f t="shared" si="1"/>
        <v>299.9900000000001</v>
      </c>
      <c r="J15" s="1363">
        <f t="shared" si="2"/>
        <v>64.38061766067844</v>
      </c>
      <c r="K15" s="73"/>
    </row>
    <row r="16" spans="1:10" ht="18" customHeight="1">
      <c r="A16" s="425">
        <v>7</v>
      </c>
      <c r="B16" s="135" t="s">
        <v>24</v>
      </c>
      <c r="C16" s="421">
        <v>843.3699999999999</v>
      </c>
      <c r="D16" s="422">
        <v>2993.38</v>
      </c>
      <c r="E16" s="422">
        <v>748.35</v>
      </c>
      <c r="F16" s="422"/>
      <c r="G16" s="422">
        <f t="shared" si="0"/>
        <v>1591.7199999999998</v>
      </c>
      <c r="H16" s="423">
        <f>SUM('Sh1-Breakup'!CS17)</f>
        <v>1277.56</v>
      </c>
      <c r="I16" s="1297">
        <f t="shared" si="1"/>
        <v>314.15999999999985</v>
      </c>
      <c r="J16" s="1302">
        <f t="shared" si="2"/>
        <v>58.01964321507317</v>
      </c>
    </row>
    <row r="17" spans="1:10" ht="18" customHeight="1">
      <c r="A17" s="425">
        <v>8</v>
      </c>
      <c r="B17" s="135" t="s">
        <v>156</v>
      </c>
      <c r="C17" s="422">
        <v>47.970000000000255</v>
      </c>
      <c r="D17" s="422">
        <v>6056.71</v>
      </c>
      <c r="E17" s="422">
        <v>1514.18</v>
      </c>
      <c r="F17" s="422"/>
      <c r="G17" s="422">
        <f t="shared" si="0"/>
        <v>1562.1500000000003</v>
      </c>
      <c r="H17" s="423">
        <f>SUM('Sh1-Breakup'!CS18)</f>
        <v>1197</v>
      </c>
      <c r="I17" s="1297">
        <f t="shared" si="1"/>
        <v>365.1500000000003</v>
      </c>
      <c r="J17" s="1302">
        <f t="shared" si="2"/>
        <v>75.88463722939146</v>
      </c>
    </row>
    <row r="18" spans="1:10" ht="18" customHeight="1">
      <c r="A18" s="425">
        <v>9</v>
      </c>
      <c r="B18" s="135" t="s">
        <v>157</v>
      </c>
      <c r="C18" s="421">
        <v>6.309999999999945</v>
      </c>
      <c r="D18" s="422">
        <v>605.67</v>
      </c>
      <c r="E18" s="422">
        <v>151.42</v>
      </c>
      <c r="F18" s="422"/>
      <c r="G18" s="422">
        <f t="shared" si="0"/>
        <v>157.72999999999993</v>
      </c>
      <c r="H18" s="423">
        <f>SUM('Sh1-Breakup'!CS19)</f>
        <v>43.8</v>
      </c>
      <c r="I18" s="1297">
        <f t="shared" si="1"/>
        <v>113.92999999999994</v>
      </c>
      <c r="J18" s="1356">
        <f t="shared" si="2"/>
        <v>24.75894861973323</v>
      </c>
    </row>
    <row r="19" spans="1:10" ht="18" customHeight="1" thickBot="1">
      <c r="A19" s="426"/>
      <c r="B19" s="526" t="s">
        <v>334</v>
      </c>
      <c r="C19" s="525">
        <v>54.2800000000002</v>
      </c>
      <c r="D19" s="559">
        <v>6662.38</v>
      </c>
      <c r="E19" s="559">
        <f>SUM(E17:E18)</f>
        <v>1665.6000000000001</v>
      </c>
      <c r="F19" s="525"/>
      <c r="G19" s="515">
        <f t="shared" si="0"/>
        <v>1719.8800000000003</v>
      </c>
      <c r="H19" s="536">
        <f>SUM(H17:H18)</f>
        <v>1240.8</v>
      </c>
      <c r="I19" s="1298">
        <f t="shared" si="1"/>
        <v>479.0800000000004</v>
      </c>
      <c r="J19" s="1362">
        <f t="shared" si="2"/>
        <v>71.2367915465898</v>
      </c>
    </row>
    <row r="20" spans="1:13" ht="18" customHeight="1" thickBot="1">
      <c r="A20" s="539"/>
      <c r="B20" s="540" t="s">
        <v>339</v>
      </c>
      <c r="C20" s="535">
        <v>1359.470000000003</v>
      </c>
      <c r="D20" s="959">
        <v>19684.766000000003</v>
      </c>
      <c r="E20" s="959">
        <f>SUM(E9:E18)-E14</f>
        <v>4529.45</v>
      </c>
      <c r="F20" s="572">
        <f>SUM(F9:F18)</f>
        <v>0</v>
      </c>
      <c r="G20" s="570">
        <f t="shared" si="0"/>
        <v>5888.920000000003</v>
      </c>
      <c r="H20" s="572">
        <f>SUM(H9:H18)-H14</f>
        <v>3932.5299999999997</v>
      </c>
      <c r="I20" s="751">
        <f t="shared" si="1"/>
        <v>1956.390000000003</v>
      </c>
      <c r="J20" s="991">
        <f t="shared" si="2"/>
        <v>56.807338639349084</v>
      </c>
      <c r="M20" s="73"/>
    </row>
    <row r="21" spans="1:10" ht="15" customHeight="1">
      <c r="A21" s="537"/>
      <c r="B21" s="527" t="s">
        <v>158</v>
      </c>
      <c r="C21" s="528"/>
      <c r="D21" s="528"/>
      <c r="E21" s="538"/>
      <c r="F21" s="528"/>
      <c r="G21" s="531"/>
      <c r="H21" s="538"/>
      <c r="I21" s="1299"/>
      <c r="J21" s="1361"/>
    </row>
    <row r="22" spans="1:10" ht="18" customHeight="1">
      <c r="A22" s="425">
        <v>10</v>
      </c>
      <c r="B22" s="135" t="s">
        <v>159</v>
      </c>
      <c r="C22" s="422">
        <v>282.41999999999996</v>
      </c>
      <c r="D22" s="422">
        <v>776.1320000000001</v>
      </c>
      <c r="E22" s="422"/>
      <c r="F22" s="422"/>
      <c r="G22" s="422">
        <f t="shared" si="0"/>
        <v>282.41999999999996</v>
      </c>
      <c r="H22" s="423">
        <f>SUM('Sh1-Breakup'!CS23)</f>
        <v>0</v>
      </c>
      <c r="I22" s="1297">
        <f t="shared" si="1"/>
        <v>282.41999999999996</v>
      </c>
      <c r="J22" s="1357" t="e">
        <f t="shared" si="2"/>
        <v>#DIV/0!</v>
      </c>
    </row>
    <row r="23" spans="1:10" ht="18" customHeight="1">
      <c r="A23" s="425">
        <v>11</v>
      </c>
      <c r="B23" s="135" t="s">
        <v>30</v>
      </c>
      <c r="C23" s="422">
        <v>1702.909999999999</v>
      </c>
      <c r="D23" s="422">
        <v>11073.19</v>
      </c>
      <c r="E23" s="422">
        <v>2768.3</v>
      </c>
      <c r="F23" s="422"/>
      <c r="G23" s="422">
        <f t="shared" si="0"/>
        <v>4471.209999999999</v>
      </c>
      <c r="H23" s="423">
        <f>SUM('Sh1-Breakup'!CS24)</f>
        <v>275</v>
      </c>
      <c r="I23" s="1297">
        <f t="shared" si="1"/>
        <v>4196.209999999999</v>
      </c>
      <c r="J23" s="1356">
        <f t="shared" si="2"/>
        <v>-51.5807535310479</v>
      </c>
    </row>
    <row r="24" spans="1:10" ht="18" customHeight="1">
      <c r="A24" s="425">
        <v>12</v>
      </c>
      <c r="B24" s="135" t="s">
        <v>31</v>
      </c>
      <c r="C24" s="421">
        <v>205.17000000000007</v>
      </c>
      <c r="D24" s="422">
        <v>5887.936000000001</v>
      </c>
      <c r="E24" s="422">
        <v>1471.98</v>
      </c>
      <c r="F24" s="422"/>
      <c r="G24" s="422">
        <f t="shared" si="0"/>
        <v>1677.15</v>
      </c>
      <c r="H24" s="423">
        <f>SUM('Sh1-Breakup'!CS25)</f>
        <v>949.13</v>
      </c>
      <c r="I24" s="1297">
        <f t="shared" si="1"/>
        <v>728.0200000000001</v>
      </c>
      <c r="J24" s="1356">
        <f t="shared" si="2"/>
        <v>50.54144757401594</v>
      </c>
    </row>
    <row r="25" spans="1:10" ht="18" customHeight="1">
      <c r="A25" s="425">
        <v>13</v>
      </c>
      <c r="B25" s="135" t="s">
        <v>32</v>
      </c>
      <c r="C25" s="422">
        <v>-152.15999999999985</v>
      </c>
      <c r="D25" s="422">
        <v>7258.6320000000005</v>
      </c>
      <c r="E25" s="422">
        <v>1814.66</v>
      </c>
      <c r="F25" s="422"/>
      <c r="G25" s="422">
        <f t="shared" si="0"/>
        <v>1662.5000000000002</v>
      </c>
      <c r="H25" s="423">
        <f>SUM('Sh1-Breakup'!CS26)</f>
        <v>1306.55</v>
      </c>
      <c r="I25" s="1297">
        <f t="shared" si="1"/>
        <v>355.9500000000003</v>
      </c>
      <c r="J25" s="1302">
        <f t="shared" si="2"/>
        <v>80.38475527095984</v>
      </c>
    </row>
    <row r="26" spans="1:10" ht="18" customHeight="1" thickBot="1">
      <c r="A26" s="426">
        <v>14</v>
      </c>
      <c r="B26" s="137" t="s">
        <v>93</v>
      </c>
      <c r="C26" s="541">
        <v>365.1300000000001</v>
      </c>
      <c r="D26" s="422">
        <v>6017.768</v>
      </c>
      <c r="E26" s="515">
        <v>1504.44</v>
      </c>
      <c r="F26" s="515"/>
      <c r="G26" s="515">
        <f t="shared" si="0"/>
        <v>1869.5700000000002</v>
      </c>
      <c r="H26" s="543">
        <f>SUM('Sh1-Breakup'!CS27)</f>
        <v>1460.8400000000001</v>
      </c>
      <c r="I26" s="1298">
        <f t="shared" si="1"/>
        <v>408.73</v>
      </c>
      <c r="J26" s="1362">
        <f t="shared" si="2"/>
        <v>72.83175134933929</v>
      </c>
    </row>
    <row r="27" spans="1:10" ht="18" customHeight="1" thickBot="1">
      <c r="A27" s="539"/>
      <c r="B27" s="540" t="s">
        <v>340</v>
      </c>
      <c r="C27" s="535">
        <v>2403.470000000001</v>
      </c>
      <c r="D27" s="136">
        <f>SUM('Sh1-Breakup'!CJ28)</f>
        <v>31013.658000000003</v>
      </c>
      <c r="E27" s="569">
        <f>SUM(E22:E26)</f>
        <v>7559.380000000001</v>
      </c>
      <c r="F27" s="1271"/>
      <c r="G27" s="570">
        <f t="shared" si="0"/>
        <v>9962.850000000002</v>
      </c>
      <c r="H27" s="572">
        <f>SUM('Sh1-Breakup'!CS28)</f>
        <v>3991.5200000000004</v>
      </c>
      <c r="I27" s="751">
        <f t="shared" si="1"/>
        <v>5971.330000000002</v>
      </c>
      <c r="J27" s="991">
        <f t="shared" si="2"/>
        <v>21.007675232624887</v>
      </c>
    </row>
    <row r="28" spans="1:10" ht="16.5" customHeight="1">
      <c r="A28" s="537"/>
      <c r="B28" s="527" t="s">
        <v>160</v>
      </c>
      <c r="C28" s="528"/>
      <c r="D28" s="528"/>
      <c r="E28" s="538"/>
      <c r="F28" s="538"/>
      <c r="G28" s="531"/>
      <c r="H28" s="528"/>
      <c r="I28" s="1299"/>
      <c r="J28" s="1361"/>
    </row>
    <row r="29" spans="1:10" ht="18" customHeight="1">
      <c r="A29" s="425">
        <v>15</v>
      </c>
      <c r="B29" s="135" t="s">
        <v>506</v>
      </c>
      <c r="C29" s="421">
        <v>85.44999999999891</v>
      </c>
      <c r="D29" s="422">
        <v>3116.98</v>
      </c>
      <c r="E29" s="422">
        <v>1419.15</v>
      </c>
      <c r="F29" s="422"/>
      <c r="G29" s="422">
        <f t="shared" si="0"/>
        <v>1504.599999999999</v>
      </c>
      <c r="H29" s="423">
        <f>SUM('Sh1-Breakup'!CS52)</f>
        <v>251.49</v>
      </c>
      <c r="I29" s="1297">
        <f t="shared" si="1"/>
        <v>1253.109999999999</v>
      </c>
      <c r="J29" s="1356">
        <f t="shared" si="2"/>
        <v>11.69996124440694</v>
      </c>
    </row>
    <row r="30" spans="1:10" ht="18" customHeight="1" thickBot="1">
      <c r="A30" s="425">
        <v>16</v>
      </c>
      <c r="B30" s="135" t="s">
        <v>162</v>
      </c>
      <c r="C30" s="421">
        <v>37.41000000000005</v>
      </c>
      <c r="D30" s="422">
        <v>405.15</v>
      </c>
      <c r="E30" s="422">
        <v>99.01</v>
      </c>
      <c r="F30" s="422"/>
      <c r="G30" s="422">
        <f t="shared" si="0"/>
        <v>136.42000000000007</v>
      </c>
      <c r="H30" s="423">
        <f>SUM('Sh1-Breakup'!CS53)</f>
        <v>9.48</v>
      </c>
      <c r="I30" s="1297">
        <f t="shared" si="1"/>
        <v>126.94000000000007</v>
      </c>
      <c r="J30" s="1359">
        <f t="shared" si="2"/>
        <v>-28.209271790728263</v>
      </c>
    </row>
    <row r="31" spans="1:10" ht="18" customHeight="1" thickBot="1">
      <c r="A31" s="425"/>
      <c r="B31" s="135" t="s">
        <v>335</v>
      </c>
      <c r="C31" s="424">
        <v>122.85999999999785</v>
      </c>
      <c r="D31" s="136">
        <f>SUM(D29:D30)</f>
        <v>3522.13</v>
      </c>
      <c r="E31" s="136">
        <f>SUM(E29:E30)</f>
        <v>1518.16</v>
      </c>
      <c r="F31" s="458"/>
      <c r="G31" s="136">
        <f t="shared" si="0"/>
        <v>1641.019999999998</v>
      </c>
      <c r="H31" s="975">
        <f>SUM(H29:H30)</f>
        <v>260.97</v>
      </c>
      <c r="I31" s="1300">
        <f t="shared" si="1"/>
        <v>1380.049999999998</v>
      </c>
      <c r="J31" s="991">
        <f t="shared" si="2"/>
        <v>9.097196606418438</v>
      </c>
    </row>
    <row r="32" spans="1:10" ht="18" customHeight="1">
      <c r="A32" s="425">
        <v>17</v>
      </c>
      <c r="B32" s="135" t="s">
        <v>504</v>
      </c>
      <c r="C32" s="555">
        <v>0</v>
      </c>
      <c r="D32" s="422">
        <v>2550.51</v>
      </c>
      <c r="E32" s="422">
        <v>0</v>
      </c>
      <c r="F32" s="458"/>
      <c r="G32" s="422">
        <f t="shared" si="0"/>
        <v>0</v>
      </c>
      <c r="H32" s="423">
        <f>SUM('Sh1-Breakup'!CS55)</f>
        <v>184.32</v>
      </c>
      <c r="I32" s="1297">
        <f t="shared" si="1"/>
        <v>-184.32</v>
      </c>
      <c r="J32" s="1364" t="e">
        <f t="shared" si="2"/>
        <v>#DIV/0!</v>
      </c>
    </row>
    <row r="33" spans="1:10" ht="18" customHeight="1">
      <c r="A33" s="425">
        <v>18</v>
      </c>
      <c r="B33" s="135" t="s">
        <v>45</v>
      </c>
      <c r="C33" s="422">
        <v>217.14999999999964</v>
      </c>
      <c r="D33" s="422">
        <v>5295.41</v>
      </c>
      <c r="E33" s="422">
        <v>1323.85</v>
      </c>
      <c r="F33" s="555"/>
      <c r="G33" s="422">
        <f t="shared" si="0"/>
        <v>1540.9999999999995</v>
      </c>
      <c r="H33" s="516">
        <f>SUM('Sh1-Breakup'!CS56)</f>
        <v>1104.89</v>
      </c>
      <c r="I33" s="1297">
        <f t="shared" si="1"/>
        <v>436.10999999999945</v>
      </c>
      <c r="J33" s="1356">
        <f t="shared" si="2"/>
        <v>67.0574460852816</v>
      </c>
    </row>
    <row r="34" spans="1:10" ht="18" customHeight="1">
      <c r="A34" s="425">
        <v>19</v>
      </c>
      <c r="B34" s="135" t="s">
        <v>46</v>
      </c>
      <c r="C34" s="422">
        <v>-99.65000000000009</v>
      </c>
      <c r="D34" s="422">
        <v>2710.1859999999997</v>
      </c>
      <c r="E34" s="422">
        <v>677.55</v>
      </c>
      <c r="F34" s="422"/>
      <c r="G34" s="422">
        <f t="shared" si="0"/>
        <v>577.8999999999999</v>
      </c>
      <c r="H34" s="516">
        <f>SUM('Sh1-Breakup'!CS57)</f>
        <v>803.75</v>
      </c>
      <c r="I34" s="1297">
        <f t="shared" si="1"/>
        <v>-225.85000000000014</v>
      </c>
      <c r="J34" s="1302">
        <f t="shared" si="2"/>
        <v>133.33333333333334</v>
      </c>
    </row>
    <row r="35" spans="1:10" ht="18" customHeight="1">
      <c r="A35" s="425">
        <v>20</v>
      </c>
      <c r="B35" s="135" t="s">
        <v>47</v>
      </c>
      <c r="C35" s="421">
        <v>40.58000000000001</v>
      </c>
      <c r="D35" s="422">
        <v>1082.32</v>
      </c>
      <c r="E35" s="422">
        <v>0</v>
      </c>
      <c r="F35" s="422"/>
      <c r="G35" s="422">
        <f t="shared" si="0"/>
        <v>40.58000000000001</v>
      </c>
      <c r="H35" s="423">
        <f>SUM('Sh1-Breakup'!CS58)</f>
        <v>0</v>
      </c>
      <c r="I35" s="1297">
        <f t="shared" si="1"/>
        <v>40.58000000000001</v>
      </c>
      <c r="J35" s="1357" t="e">
        <f t="shared" si="2"/>
        <v>#DIV/0!</v>
      </c>
    </row>
    <row r="36" spans="1:10" ht="18" customHeight="1">
      <c r="A36" s="425">
        <v>21</v>
      </c>
      <c r="B36" s="135" t="s">
        <v>48</v>
      </c>
      <c r="C36" s="421">
        <v>460.65999999999997</v>
      </c>
      <c r="D36" s="422">
        <v>968.5</v>
      </c>
      <c r="E36" s="422">
        <v>0</v>
      </c>
      <c r="F36" s="422"/>
      <c r="G36" s="422">
        <f>SUM(C36+E36+F36)</f>
        <v>460.65999999999997</v>
      </c>
      <c r="H36" s="423">
        <f>SUM('Sh1-Breakup'!CS59)</f>
        <v>0</v>
      </c>
      <c r="I36" s="1297">
        <f t="shared" si="1"/>
        <v>460.65999999999997</v>
      </c>
      <c r="J36" s="1357" t="e">
        <f t="shared" si="2"/>
        <v>#DIV/0!</v>
      </c>
    </row>
    <row r="37" spans="1:10" ht="18" customHeight="1">
      <c r="A37" s="425">
        <v>22</v>
      </c>
      <c r="B37" s="135" t="s">
        <v>163</v>
      </c>
      <c r="C37" s="422">
        <v>1404.090000000001</v>
      </c>
      <c r="D37" s="422">
        <v>5292.3</v>
      </c>
      <c r="E37" s="422">
        <v>1323.08</v>
      </c>
      <c r="F37" s="555"/>
      <c r="G37" s="422">
        <f>SUM(C37+E37+F37)</f>
        <v>2727.170000000001</v>
      </c>
      <c r="H37" s="516">
        <f>SUM('Sh1-Breakup'!CS60)</f>
        <v>567.94</v>
      </c>
      <c r="I37" s="1297">
        <f t="shared" si="1"/>
        <v>2159.230000000001</v>
      </c>
      <c r="J37" s="1356">
        <f t="shared" si="2"/>
        <v>-63.197236750612284</v>
      </c>
    </row>
    <row r="38" spans="1:10" ht="18" customHeight="1" thickBot="1">
      <c r="A38" s="426">
        <v>23</v>
      </c>
      <c r="B38" s="137" t="s">
        <v>164</v>
      </c>
      <c r="C38" s="515">
        <v>96.51000000000005</v>
      </c>
      <c r="D38" s="515">
        <v>547.48</v>
      </c>
      <c r="E38" s="515">
        <v>136.87</v>
      </c>
      <c r="F38" s="515"/>
      <c r="G38" s="422">
        <f t="shared" si="0"/>
        <v>233.38000000000005</v>
      </c>
      <c r="H38" s="543">
        <f>SUM('Sh1-Breakup'!CS61)</f>
        <v>58.9</v>
      </c>
      <c r="I38" s="1297">
        <f t="shared" si="1"/>
        <v>174.48000000000005</v>
      </c>
      <c r="J38" s="1356">
        <f t="shared" si="2"/>
        <v>-27.47862935632355</v>
      </c>
    </row>
    <row r="39" spans="1:10" ht="18" customHeight="1" thickBot="1">
      <c r="A39" s="960">
        <v>24</v>
      </c>
      <c r="B39" s="961" t="s">
        <v>336</v>
      </c>
      <c r="C39" s="962">
        <v>1500.6000000000022</v>
      </c>
      <c r="D39" s="963">
        <f>SUM('Sh1-Breakup'!CJ62)</f>
        <v>5839.780000000001</v>
      </c>
      <c r="E39" s="990">
        <f>SUM(E37:E38)</f>
        <v>1459.9499999999998</v>
      </c>
      <c r="F39" s="987">
        <f>SUM(F37:F38)</f>
        <v>0</v>
      </c>
      <c r="G39" s="559">
        <f t="shared" si="0"/>
        <v>2960.550000000002</v>
      </c>
      <c r="H39" s="988">
        <f>SUM(H37:H38)</f>
        <v>626.84</v>
      </c>
      <c r="I39" s="1301">
        <f t="shared" si="1"/>
        <v>2333.710000000002</v>
      </c>
      <c r="J39" s="1359">
        <f t="shared" si="2"/>
        <v>-59.8486249529095</v>
      </c>
    </row>
    <row r="40" spans="1:10" ht="15.75" customHeight="1" thickBot="1">
      <c r="A40" s="580"/>
      <c r="B40" s="533" t="s">
        <v>341</v>
      </c>
      <c r="C40" s="535">
        <v>2242.2000000000044</v>
      </c>
      <c r="D40" s="964">
        <f>SUM('Sh1-Breakup'!CJ63)</f>
        <v>21968.826</v>
      </c>
      <c r="E40" s="569">
        <f>SUM(E29:E38)-E31</f>
        <v>4979.51</v>
      </c>
      <c r="F40" s="1274">
        <f>SUM(F29:F38)</f>
        <v>0</v>
      </c>
      <c r="G40" s="570">
        <f t="shared" si="0"/>
        <v>7221.710000000005</v>
      </c>
      <c r="H40" s="572">
        <f>SUM(H29:H38)-H31</f>
        <v>2980.7700000000004</v>
      </c>
      <c r="I40" s="570">
        <f t="shared" si="1"/>
        <v>4240.940000000004</v>
      </c>
      <c r="J40" s="991">
        <f t="shared" si="2"/>
        <v>14.832182282995637</v>
      </c>
    </row>
    <row r="41" spans="1:10" ht="17.25" customHeight="1">
      <c r="A41" s="579"/>
      <c r="B41" s="527" t="s">
        <v>51</v>
      </c>
      <c r="C41" s="528"/>
      <c r="D41" s="528"/>
      <c r="E41" s="538"/>
      <c r="F41" s="530"/>
      <c r="G41" s="531"/>
      <c r="H41" s="529"/>
      <c r="I41" s="1299"/>
      <c r="J41" s="1361"/>
    </row>
    <row r="42" spans="1:10" ht="17.25" customHeight="1">
      <c r="A42" s="425">
        <v>25</v>
      </c>
      <c r="B42" s="135" t="s">
        <v>52</v>
      </c>
      <c r="C42" s="422">
        <v>261.77000000000004</v>
      </c>
      <c r="D42" s="422">
        <f>SUM('Sh1-Breakup'!CJ75)</f>
        <v>633.6</v>
      </c>
      <c r="E42" s="422"/>
      <c r="F42" s="422"/>
      <c r="G42" s="422">
        <f t="shared" si="0"/>
        <v>261.77000000000004</v>
      </c>
      <c r="H42" s="423">
        <f>SUM('Sh1-Breakup'!CS75)</f>
        <v>0</v>
      </c>
      <c r="I42" s="1297">
        <f t="shared" si="1"/>
        <v>261.77000000000004</v>
      </c>
      <c r="J42" s="1357" t="e">
        <f t="shared" si="2"/>
        <v>#DIV/0!</v>
      </c>
    </row>
    <row r="43" spans="1:10" ht="18" customHeight="1">
      <c r="A43" s="425">
        <v>26</v>
      </c>
      <c r="B43" s="135" t="s">
        <v>91</v>
      </c>
      <c r="C43" s="422">
        <v>30.38</v>
      </c>
      <c r="D43" s="422">
        <v>105.79</v>
      </c>
      <c r="E43" s="422"/>
      <c r="F43" s="422"/>
      <c r="G43" s="422">
        <f t="shared" si="0"/>
        <v>30.38</v>
      </c>
      <c r="H43" s="423">
        <v>0</v>
      </c>
      <c r="I43" s="1297">
        <f t="shared" si="1"/>
        <v>30.38</v>
      </c>
      <c r="J43" s="1357" t="e">
        <f t="shared" si="2"/>
        <v>#DIV/0!</v>
      </c>
    </row>
    <row r="44" spans="1:10" ht="18" customHeight="1">
      <c r="A44" s="425">
        <v>27</v>
      </c>
      <c r="B44" s="458" t="s">
        <v>165</v>
      </c>
      <c r="C44" s="422">
        <v>457.3200000000006</v>
      </c>
      <c r="D44" s="422">
        <v>5044.43</v>
      </c>
      <c r="E44" s="422">
        <v>1261.11</v>
      </c>
      <c r="F44" s="555"/>
      <c r="G44" s="422">
        <f t="shared" si="0"/>
        <v>1718.4300000000005</v>
      </c>
      <c r="H44" s="516">
        <f>SUM('Sh1-Breakup'!CS76)</f>
        <v>1411.58</v>
      </c>
      <c r="I44" s="1297">
        <f t="shared" si="1"/>
        <v>306.8500000000006</v>
      </c>
      <c r="J44" s="1302">
        <f t="shared" si="2"/>
        <v>75.66826050066999</v>
      </c>
    </row>
    <row r="45" spans="1:10" ht="18" customHeight="1">
      <c r="A45" s="425">
        <v>28</v>
      </c>
      <c r="B45" s="135" t="s">
        <v>166</v>
      </c>
      <c r="C45" s="421">
        <v>292.2399999999998</v>
      </c>
      <c r="D45" s="422">
        <v>7092.92</v>
      </c>
      <c r="E45" s="422">
        <v>1773.23</v>
      </c>
      <c r="F45" s="422"/>
      <c r="G45" s="422">
        <f t="shared" si="0"/>
        <v>2065.47</v>
      </c>
      <c r="H45" s="516">
        <f>SUM('Sh1-Breakup'!CS77)</f>
        <v>1005.38</v>
      </c>
      <c r="I45" s="1297">
        <f t="shared" si="1"/>
        <v>1060.0899999999997</v>
      </c>
      <c r="J45" s="1356">
        <f t="shared" si="2"/>
        <v>40.21700512623857</v>
      </c>
    </row>
    <row r="46" spans="1:10" ht="18" customHeight="1">
      <c r="A46" s="425">
        <v>29</v>
      </c>
      <c r="B46" s="135" t="s">
        <v>167</v>
      </c>
      <c r="C46" s="422">
        <v>17.349</v>
      </c>
      <c r="D46" s="422">
        <v>176.45</v>
      </c>
      <c r="E46" s="422"/>
      <c r="F46" s="422"/>
      <c r="G46" s="422">
        <f t="shared" si="0"/>
        <v>17.349</v>
      </c>
      <c r="H46" s="423">
        <v>0</v>
      </c>
      <c r="I46" s="1297">
        <f t="shared" si="1"/>
        <v>17.349</v>
      </c>
      <c r="J46" s="1357" t="e">
        <f t="shared" si="2"/>
        <v>#DIV/0!</v>
      </c>
    </row>
    <row r="47" spans="1:10" ht="18" customHeight="1">
      <c r="A47" s="425">
        <v>30</v>
      </c>
      <c r="B47" s="672" t="s">
        <v>168</v>
      </c>
      <c r="C47" s="422">
        <v>121.84999999999997</v>
      </c>
      <c r="D47" s="422">
        <v>715.8</v>
      </c>
      <c r="E47" s="422">
        <v>178.95</v>
      </c>
      <c r="F47" s="422"/>
      <c r="G47" s="422">
        <f t="shared" si="0"/>
        <v>300.79999999999995</v>
      </c>
      <c r="H47" s="423">
        <f>SUM('Sh1-Breakup'!CS78)</f>
        <v>30.01</v>
      </c>
      <c r="I47" s="1297">
        <f t="shared" si="1"/>
        <v>270.78999999999996</v>
      </c>
      <c r="J47" s="1356">
        <f t="shared" si="2"/>
        <v>-51.321598211790985</v>
      </c>
    </row>
    <row r="48" spans="1:10" ht="18" customHeight="1" thickBot="1">
      <c r="A48" s="426"/>
      <c r="B48" s="671" t="s">
        <v>337</v>
      </c>
      <c r="C48" s="525">
        <v>414.08999999999924</v>
      </c>
      <c r="D48" s="525">
        <f>SUM(D45+D47)</f>
        <v>7808.72</v>
      </c>
      <c r="E48" s="559">
        <f>SUM(E45+E47)</f>
        <v>1952.18</v>
      </c>
      <c r="F48" s="526"/>
      <c r="G48" s="515">
        <f t="shared" si="0"/>
        <v>2366.2699999999995</v>
      </c>
      <c r="H48" s="536">
        <f>SUM(H45+H47)</f>
        <v>1035.39</v>
      </c>
      <c r="I48" s="1301">
        <f t="shared" si="1"/>
        <v>1330.8799999999994</v>
      </c>
      <c r="J48" s="1359">
        <f t="shared" si="2"/>
        <v>31.82595867184383</v>
      </c>
    </row>
    <row r="49" spans="1:10" ht="18" customHeight="1" thickBot="1">
      <c r="A49" s="539"/>
      <c r="B49" s="540" t="s">
        <v>342</v>
      </c>
      <c r="C49" s="535">
        <v>1180.9089999999997</v>
      </c>
      <c r="D49" s="534">
        <f>SUM(D42:D47)</f>
        <v>13768.990000000002</v>
      </c>
      <c r="E49" s="569">
        <f>SUM(E42+E43+E44+E45+E46+E47)</f>
        <v>3213.29</v>
      </c>
      <c r="F49" s="1274">
        <f>SUM(F42:F47)</f>
        <v>0</v>
      </c>
      <c r="G49" s="570">
        <f t="shared" si="0"/>
        <v>4394.199</v>
      </c>
      <c r="H49" s="571">
        <f>SUM(H42:H47)</f>
        <v>2446.9700000000003</v>
      </c>
      <c r="I49" s="751">
        <f t="shared" si="1"/>
        <v>1947.2289999999994</v>
      </c>
      <c r="J49" s="991">
        <f t="shared" si="2"/>
        <v>39.40076992739531</v>
      </c>
    </row>
    <row r="50" spans="1:10" ht="17.25" customHeight="1">
      <c r="A50" s="537"/>
      <c r="B50" s="527" t="s">
        <v>169</v>
      </c>
      <c r="C50" s="528"/>
      <c r="D50" s="528"/>
      <c r="E50" s="538"/>
      <c r="F50" s="538"/>
      <c r="G50" s="531"/>
      <c r="H50" s="528"/>
      <c r="I50" s="1299"/>
      <c r="J50" s="1361"/>
    </row>
    <row r="51" spans="1:10" ht="18" customHeight="1">
      <c r="A51" s="425">
        <v>31</v>
      </c>
      <c r="B51" s="135" t="s">
        <v>57</v>
      </c>
      <c r="C51" s="422">
        <v>1116.73</v>
      </c>
      <c r="D51" s="422">
        <v>4520.110000000001</v>
      </c>
      <c r="E51" s="422"/>
      <c r="F51" s="422"/>
      <c r="G51" s="422">
        <f t="shared" si="0"/>
        <v>1116.73</v>
      </c>
      <c r="H51" s="516">
        <f>SUM('Sh1-Breakup'!CS82)</f>
        <v>69.66</v>
      </c>
      <c r="I51" s="1297">
        <f t="shared" si="1"/>
        <v>1047.07</v>
      </c>
      <c r="J51" s="1357" t="e">
        <f t="shared" si="2"/>
        <v>#DIV/0!</v>
      </c>
    </row>
    <row r="52" spans="1:10" ht="18" customHeight="1">
      <c r="A52" s="425">
        <v>32</v>
      </c>
      <c r="B52" s="135" t="s">
        <v>170</v>
      </c>
      <c r="C52" s="421">
        <v>1115.960000000001</v>
      </c>
      <c r="D52" s="422">
        <v>10170.42</v>
      </c>
      <c r="E52" s="422">
        <v>2542.6</v>
      </c>
      <c r="F52" s="422"/>
      <c r="G52" s="422">
        <f t="shared" si="0"/>
        <v>3658.560000000001</v>
      </c>
      <c r="H52" s="516">
        <f>SUM('Sh1-Breakup'!CS83)</f>
        <v>1114.27</v>
      </c>
      <c r="I52" s="1297">
        <f t="shared" si="1"/>
        <v>2544.290000000001</v>
      </c>
      <c r="J52" s="1356">
        <f t="shared" si="2"/>
        <v>-0.06646739557936616</v>
      </c>
    </row>
    <row r="53" spans="1:10" ht="18" customHeight="1">
      <c r="A53" s="425">
        <v>33</v>
      </c>
      <c r="B53" s="672" t="s">
        <v>211</v>
      </c>
      <c r="C53" s="422">
        <v>198.25000000000045</v>
      </c>
      <c r="D53" s="422">
        <v>2246.036</v>
      </c>
      <c r="E53" s="422">
        <v>561.5</v>
      </c>
      <c r="F53" s="422"/>
      <c r="G53" s="422">
        <f t="shared" si="0"/>
        <v>759.7500000000005</v>
      </c>
      <c r="H53" s="423">
        <f>SUM('Sh1-Breakup'!CS84)</f>
        <v>642.5999999999999</v>
      </c>
      <c r="I53" s="1297">
        <f t="shared" si="1"/>
        <v>117.15000000000055</v>
      </c>
      <c r="J53" s="1302">
        <f t="shared" si="2"/>
        <v>79.13624220837035</v>
      </c>
    </row>
    <row r="54" spans="1:10" ht="18" customHeight="1">
      <c r="A54" s="425">
        <v>34</v>
      </c>
      <c r="B54" s="135" t="s">
        <v>171</v>
      </c>
      <c r="C54" s="422">
        <v>630.8099999999995</v>
      </c>
      <c r="D54" s="422">
        <v>13610.76</v>
      </c>
      <c r="E54" s="422">
        <v>3402.68</v>
      </c>
      <c r="F54" s="422"/>
      <c r="G54" s="422">
        <f t="shared" si="0"/>
        <v>4033.4899999999993</v>
      </c>
      <c r="H54" s="423">
        <f>SUM('Sh1-Breakup'!CS85)</f>
        <v>2339.59</v>
      </c>
      <c r="I54" s="1297">
        <f t="shared" si="1"/>
        <v>1693.8999999999992</v>
      </c>
      <c r="J54" s="1356">
        <f t="shared" si="2"/>
        <v>50.21865118083395</v>
      </c>
    </row>
    <row r="55" spans="1:10" ht="18" customHeight="1">
      <c r="A55" s="425">
        <v>35</v>
      </c>
      <c r="B55" s="135" t="s">
        <v>172</v>
      </c>
      <c r="C55" s="422">
        <v>16.680000000000064</v>
      </c>
      <c r="D55" s="422">
        <v>937.85</v>
      </c>
      <c r="E55" s="422">
        <v>234.46</v>
      </c>
      <c r="F55" s="422"/>
      <c r="G55" s="422">
        <f t="shared" si="0"/>
        <v>251.14000000000007</v>
      </c>
      <c r="H55" s="423">
        <f>SUM('Sh1-Breakup'!CS86)</f>
        <v>210.08</v>
      </c>
      <c r="I55" s="1297">
        <f t="shared" si="1"/>
        <v>41.06000000000006</v>
      </c>
      <c r="J55" s="1356">
        <f t="shared" si="2"/>
        <v>82.48741789644286</v>
      </c>
    </row>
    <row r="56" spans="1:10" ht="18" customHeight="1">
      <c r="A56" s="425">
        <v>36</v>
      </c>
      <c r="B56" s="135" t="s">
        <v>173</v>
      </c>
      <c r="C56" s="422">
        <v>28.88000000000011</v>
      </c>
      <c r="D56" s="422">
        <v>1659.26</v>
      </c>
      <c r="E56" s="422">
        <v>414.82</v>
      </c>
      <c r="F56" s="422"/>
      <c r="G56" s="422">
        <f t="shared" si="0"/>
        <v>443.7000000000001</v>
      </c>
      <c r="H56" s="423">
        <f>SUM('Sh1-Breakup'!CS87)</f>
        <v>95.32</v>
      </c>
      <c r="I56" s="1297">
        <f t="shared" si="1"/>
        <v>348.3800000000001</v>
      </c>
      <c r="J56" s="1356">
        <f t="shared" si="2"/>
        <v>16.016585506966848</v>
      </c>
    </row>
    <row r="57" spans="1:10" ht="18" customHeight="1" thickBot="1">
      <c r="A57" s="425">
        <v>37</v>
      </c>
      <c r="B57" s="135" t="s">
        <v>262</v>
      </c>
      <c r="C57" s="421">
        <v>129.81999999999994</v>
      </c>
      <c r="D57" s="422">
        <v>865.7</v>
      </c>
      <c r="E57" s="422">
        <v>216.43</v>
      </c>
      <c r="F57" s="422"/>
      <c r="G57" s="422">
        <f t="shared" si="0"/>
        <v>346.24999999999994</v>
      </c>
      <c r="H57" s="423">
        <f>SUM('Sh1-Breakup'!CS88)</f>
        <v>90.53</v>
      </c>
      <c r="I57" s="1297">
        <f t="shared" si="1"/>
        <v>255.71999999999994</v>
      </c>
      <c r="J57" s="1359">
        <f t="shared" si="2"/>
        <v>-18.153675553296647</v>
      </c>
    </row>
    <row r="58" spans="1:10" ht="18" customHeight="1" thickBot="1">
      <c r="A58" s="426"/>
      <c r="B58" s="137" t="s">
        <v>125</v>
      </c>
      <c r="C58" s="525">
        <v>1806.1899999999969</v>
      </c>
      <c r="D58" s="525">
        <f>SUM(D54:D57)</f>
        <v>17073.57</v>
      </c>
      <c r="E58" s="559">
        <f>SUM(E54:E57)</f>
        <v>4268.39</v>
      </c>
      <c r="F58" s="525"/>
      <c r="G58" s="559">
        <f t="shared" si="0"/>
        <v>6074.579999999997</v>
      </c>
      <c r="H58" s="536">
        <f>SUM(H54:H57)</f>
        <v>2735.5200000000004</v>
      </c>
      <c r="I58" s="1301">
        <f t="shared" si="1"/>
        <v>3339.0599999999968</v>
      </c>
      <c r="J58" s="991">
        <f t="shared" si="2"/>
        <v>21.772377875498805</v>
      </c>
    </row>
    <row r="59" spans="1:10" ht="20.25" customHeight="1" thickBot="1">
      <c r="A59" s="539"/>
      <c r="B59" s="540" t="s">
        <v>343</v>
      </c>
      <c r="C59" s="535">
        <v>3237.1299999999974</v>
      </c>
      <c r="D59" s="534">
        <f>SUM(D51:D57)</f>
        <v>34010.136</v>
      </c>
      <c r="E59" s="569">
        <f>SUM(E51:E57)</f>
        <v>7372.49</v>
      </c>
      <c r="F59" s="1274">
        <f>SUM(F51:F57)</f>
        <v>0</v>
      </c>
      <c r="G59" s="1272">
        <f t="shared" si="0"/>
        <v>10609.619999999997</v>
      </c>
      <c r="H59" s="572">
        <f>SUM(H51:H57)</f>
        <v>4562.049999999999</v>
      </c>
      <c r="I59" s="751">
        <f t="shared" si="1"/>
        <v>6047.569999999998</v>
      </c>
      <c r="J59" s="991">
        <f t="shared" si="2"/>
        <v>17.971133226359097</v>
      </c>
    </row>
    <row r="60" spans="1:10" ht="15.75" customHeight="1">
      <c r="A60" s="537"/>
      <c r="B60" s="527" t="s">
        <v>174</v>
      </c>
      <c r="C60" s="528"/>
      <c r="D60" s="528"/>
      <c r="E60" s="538"/>
      <c r="F60" s="538"/>
      <c r="G60" s="531"/>
      <c r="H60" s="528"/>
      <c r="I60" s="1299"/>
      <c r="J60" s="1361"/>
    </row>
    <row r="61" spans="1:10" ht="18" customHeight="1">
      <c r="A61" s="425">
        <v>38</v>
      </c>
      <c r="B61" s="135" t="s">
        <v>34</v>
      </c>
      <c r="C61" s="421">
        <v>270.69000000000005</v>
      </c>
      <c r="D61" s="422">
        <v>1926.5100000000002</v>
      </c>
      <c r="E61" s="422">
        <v>0</v>
      </c>
      <c r="F61" s="422"/>
      <c r="G61" s="422">
        <f t="shared" si="0"/>
        <v>270.69000000000005</v>
      </c>
      <c r="H61" s="423">
        <f>SUM('Sh1-Breakup'!CS40)</f>
        <v>0</v>
      </c>
      <c r="I61" s="1297">
        <f t="shared" si="1"/>
        <v>270.69000000000005</v>
      </c>
      <c r="J61" s="1357" t="e">
        <f t="shared" si="2"/>
        <v>#DIV/0!</v>
      </c>
    </row>
    <row r="62" spans="1:10" ht="18" customHeight="1">
      <c r="A62" s="425">
        <v>39</v>
      </c>
      <c r="B62" s="135" t="s">
        <v>35</v>
      </c>
      <c r="C62" s="422">
        <v>226.10000000000036</v>
      </c>
      <c r="D62" s="422">
        <v>6836.66</v>
      </c>
      <c r="E62" s="422">
        <v>1709.16</v>
      </c>
      <c r="F62" s="422"/>
      <c r="G62" s="422">
        <f t="shared" si="0"/>
        <v>1935.2600000000004</v>
      </c>
      <c r="H62" s="423">
        <f>SUM('Sh1-Breakup'!CS41)</f>
        <v>1089.12</v>
      </c>
      <c r="I62" s="1297">
        <f t="shared" si="1"/>
        <v>846.1400000000006</v>
      </c>
      <c r="J62" s="1356">
        <f t="shared" si="2"/>
        <v>50.49380982470918</v>
      </c>
    </row>
    <row r="63" spans="1:10" ht="18" customHeight="1" thickBot="1">
      <c r="A63" s="426">
        <v>40</v>
      </c>
      <c r="B63" s="137" t="s">
        <v>408</v>
      </c>
      <c r="C63" s="515">
        <v>23.600000000000023</v>
      </c>
      <c r="D63" s="515">
        <v>402.17</v>
      </c>
      <c r="E63" s="515">
        <v>100.54</v>
      </c>
      <c r="F63" s="515"/>
      <c r="G63" s="515">
        <f t="shared" si="0"/>
        <v>124.14000000000003</v>
      </c>
      <c r="H63" s="543">
        <f>SUM('Sh1-Breakup'!CS42)</f>
        <v>0</v>
      </c>
      <c r="I63" s="1298">
        <f t="shared" si="1"/>
        <v>124.14000000000003</v>
      </c>
      <c r="J63" s="1356">
        <f t="shared" si="2"/>
        <v>-23.473244479809054</v>
      </c>
    </row>
    <row r="64" spans="1:10" ht="21" customHeight="1" thickBot="1">
      <c r="A64" s="1689" t="s">
        <v>409</v>
      </c>
      <c r="B64" s="1690"/>
      <c r="C64" s="954">
        <v>249.70000000000073</v>
      </c>
      <c r="D64" s="965">
        <v>7238.82</v>
      </c>
      <c r="E64" s="959">
        <f>SUM(E62:E63)</f>
        <v>1809.7</v>
      </c>
      <c r="F64" s="989">
        <f>SUM(F62:F63)</f>
        <v>0</v>
      </c>
      <c r="G64" s="570">
        <f t="shared" si="0"/>
        <v>2059.4000000000005</v>
      </c>
      <c r="H64" s="1208">
        <f>SUM(H62:H63)</f>
        <v>1089.12</v>
      </c>
      <c r="I64" s="751">
        <f t="shared" si="1"/>
        <v>970.2800000000007</v>
      </c>
      <c r="J64" s="1302">
        <f t="shared" si="2"/>
        <v>46.38448361606892</v>
      </c>
    </row>
    <row r="65" spans="1:10" ht="18" customHeight="1">
      <c r="A65" s="955">
        <v>41</v>
      </c>
      <c r="B65" s="956" t="s">
        <v>36</v>
      </c>
      <c r="C65" s="531">
        <v>161.31999999999994</v>
      </c>
      <c r="D65" s="531">
        <v>1750.1999999999998</v>
      </c>
      <c r="E65" s="531">
        <v>437.55</v>
      </c>
      <c r="F65" s="531"/>
      <c r="G65" s="531">
        <f t="shared" si="0"/>
        <v>598.8699999999999</v>
      </c>
      <c r="H65" s="538">
        <f>SUM('Sh1-Breakup'!CS44)</f>
        <v>143.4</v>
      </c>
      <c r="I65" s="1299">
        <f t="shared" si="1"/>
        <v>455.4699999999999</v>
      </c>
      <c r="J65" s="1356">
        <f t="shared" si="2"/>
        <v>-4.095531939206932</v>
      </c>
    </row>
    <row r="66" spans="1:12" ht="18" customHeight="1">
      <c r="A66" s="425">
        <v>42</v>
      </c>
      <c r="B66" s="135" t="s">
        <v>37</v>
      </c>
      <c r="C66" s="422">
        <v>606.3299999999999</v>
      </c>
      <c r="D66" s="422">
        <v>1518.368</v>
      </c>
      <c r="E66" s="422">
        <v>0</v>
      </c>
      <c r="F66" s="422"/>
      <c r="G66" s="422">
        <f t="shared" si="0"/>
        <v>606.3299999999999</v>
      </c>
      <c r="H66" s="423">
        <f>SUM('Sh1-Breakup'!CS45)</f>
        <v>460.37</v>
      </c>
      <c r="I66" s="1297">
        <f t="shared" si="1"/>
        <v>145.95999999999992</v>
      </c>
      <c r="J66" s="1357" t="e">
        <f t="shared" si="2"/>
        <v>#DIV/0!</v>
      </c>
      <c r="L66" s="73"/>
    </row>
    <row r="67" spans="1:10" ht="18" customHeight="1">
      <c r="A67" s="425">
        <v>43</v>
      </c>
      <c r="B67" s="135" t="s">
        <v>38</v>
      </c>
      <c r="C67" s="421">
        <v>493.6600000000001</v>
      </c>
      <c r="D67" s="422">
        <v>1210.868</v>
      </c>
      <c r="E67" s="422">
        <v>302.72</v>
      </c>
      <c r="F67" s="422"/>
      <c r="G67" s="422">
        <f t="shared" si="0"/>
        <v>796.3800000000001</v>
      </c>
      <c r="H67" s="423">
        <f>SUM('Sh1-Breakup'!CS46)</f>
        <v>0</v>
      </c>
      <c r="I67" s="1297">
        <f t="shared" si="1"/>
        <v>796.3800000000001</v>
      </c>
      <c r="J67" s="1356">
        <f t="shared" si="2"/>
        <v>-163.07478858350953</v>
      </c>
    </row>
    <row r="68" spans="1:10" ht="18" customHeight="1">
      <c r="A68" s="425">
        <v>44</v>
      </c>
      <c r="B68" s="135" t="s">
        <v>39</v>
      </c>
      <c r="C68" s="421">
        <v>794.2699999999998</v>
      </c>
      <c r="D68" s="422">
        <v>1882.6680000000001</v>
      </c>
      <c r="E68" s="422">
        <v>470.67</v>
      </c>
      <c r="F68" s="422"/>
      <c r="G68" s="422">
        <f t="shared" si="0"/>
        <v>1264.9399999999998</v>
      </c>
      <c r="H68" s="423">
        <f>SUM('Sh1-Breakup'!CS47)</f>
        <v>0</v>
      </c>
      <c r="I68" s="1297">
        <f t="shared" si="1"/>
        <v>1264.9399999999998</v>
      </c>
      <c r="J68" s="1356">
        <f t="shared" si="2"/>
        <v>-168.7530541568402</v>
      </c>
    </row>
    <row r="69" spans="1:12" ht="18" customHeight="1">
      <c r="A69" s="425">
        <v>45</v>
      </c>
      <c r="B69" s="135" t="s">
        <v>350</v>
      </c>
      <c r="C69" s="422">
        <v>10.179999999999836</v>
      </c>
      <c r="D69" s="422">
        <v>1387.58</v>
      </c>
      <c r="E69" s="422">
        <v>346.9</v>
      </c>
      <c r="F69" s="422"/>
      <c r="G69" s="422">
        <f t="shared" si="0"/>
        <v>357.0799999999998</v>
      </c>
      <c r="H69" s="423">
        <f>SUM('Sh1-Breakup'!CS48)</f>
        <v>0</v>
      </c>
      <c r="I69" s="1297">
        <f t="shared" si="1"/>
        <v>357.0799999999998</v>
      </c>
      <c r="J69" s="1356">
        <f t="shared" si="2"/>
        <v>-2.9345632747188923</v>
      </c>
      <c r="L69" s="73"/>
    </row>
    <row r="70" spans="1:10" ht="18" customHeight="1" thickBot="1">
      <c r="A70" s="425">
        <v>46</v>
      </c>
      <c r="B70" s="137" t="s">
        <v>41</v>
      </c>
      <c r="C70" s="515">
        <v>114.73999999999998</v>
      </c>
      <c r="D70" s="422">
        <v>638.59</v>
      </c>
      <c r="E70" s="515">
        <v>0</v>
      </c>
      <c r="F70" s="515"/>
      <c r="G70" s="422">
        <f t="shared" si="0"/>
        <v>114.73999999999998</v>
      </c>
      <c r="H70" s="543">
        <f>SUM('Sh1-Breakup'!CS49)</f>
        <v>0</v>
      </c>
      <c r="I70" s="1298">
        <f t="shared" si="1"/>
        <v>114.73999999999998</v>
      </c>
      <c r="J70" s="1360" t="e">
        <f t="shared" si="2"/>
        <v>#DIV/0!</v>
      </c>
    </row>
    <row r="71" spans="1:11" ht="20.25" customHeight="1" thickBot="1">
      <c r="A71" s="539"/>
      <c r="B71" s="540" t="s">
        <v>344</v>
      </c>
      <c r="C71" s="535">
        <v>2700.8899999999994</v>
      </c>
      <c r="D71" s="534">
        <f>SUM(D61:D70)-D64</f>
        <v>17553.613999999998</v>
      </c>
      <c r="E71" s="569">
        <f>SUM(E61:E70)-E64</f>
        <v>3367.54</v>
      </c>
      <c r="F71" s="1273">
        <f>SUM(F61:F70)</f>
        <v>0</v>
      </c>
      <c r="G71" s="559">
        <f t="shared" si="0"/>
        <v>6068.429999999999</v>
      </c>
      <c r="H71" s="571">
        <f>SUM('Sh1-Breakup'!CS50)</f>
        <v>1692.8899999999999</v>
      </c>
      <c r="I71" s="751">
        <f t="shared" si="1"/>
        <v>4375.539999999999</v>
      </c>
      <c r="J71" s="991">
        <f t="shared" si="2"/>
        <v>-29.932829305665248</v>
      </c>
      <c r="K71" s="73"/>
    </row>
    <row r="72" spans="1:10" ht="24" customHeight="1" thickBot="1">
      <c r="A72" s="539"/>
      <c r="B72" s="558" t="s">
        <v>355</v>
      </c>
      <c r="C72" s="535">
        <v>13124.069000000003</v>
      </c>
      <c r="D72" s="535">
        <f>SUM(D20++D27+D40+D49+D59+D71+0.01)</f>
        <v>138000</v>
      </c>
      <c r="E72" s="535">
        <f>SUM(E20++E27+E40+E49+E59+E71)</f>
        <v>31021.660000000003</v>
      </c>
      <c r="F72" s="1275">
        <f>SUM(F20+F27+F40+F49+F59+F71)</f>
        <v>0</v>
      </c>
      <c r="G72" s="1272">
        <f t="shared" si="0"/>
        <v>44145.72900000001</v>
      </c>
      <c r="H72" s="571">
        <f>SUM(H20+H27+H40+H49+H59+H71)</f>
        <v>19606.73</v>
      </c>
      <c r="I72" s="751">
        <f t="shared" si="1"/>
        <v>24538.999000000007</v>
      </c>
      <c r="J72" s="991">
        <f t="shared" si="2"/>
        <v>20.897208595542587</v>
      </c>
    </row>
    <row r="73" spans="1:9" ht="18.75" customHeight="1">
      <c r="A73" s="16"/>
      <c r="B73" s="966"/>
      <c r="C73" s="16"/>
      <c r="D73" s="16"/>
      <c r="E73" s="16"/>
      <c r="F73" s="16"/>
      <c r="G73" s="16"/>
      <c r="H73" s="16"/>
      <c r="I73" s="16"/>
    </row>
    <row r="76" ht="12.75">
      <c r="G76" s="73"/>
    </row>
    <row r="79" ht="12.75">
      <c r="E79" s="73"/>
    </row>
    <row r="81" ht="12.75">
      <c r="E81" s="73"/>
    </row>
  </sheetData>
  <sheetProtection/>
  <mergeCells count="12">
    <mergeCell ref="F3:F6"/>
    <mergeCell ref="G3:G6"/>
    <mergeCell ref="H3:H6"/>
    <mergeCell ref="I3:I6"/>
    <mergeCell ref="J3:J6"/>
    <mergeCell ref="A1:J1"/>
    <mergeCell ref="A64:B64"/>
    <mergeCell ref="A3:A6"/>
    <mergeCell ref="B3:B6"/>
    <mergeCell ref="C3:C6"/>
    <mergeCell ref="D3:D6"/>
    <mergeCell ref="E3:E6"/>
  </mergeCells>
  <printOptions verticalCentered="1"/>
  <pageMargins left="0.25" right="0" top="0.25" bottom="0" header="0.3" footer="0.05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zoomScale="55" zoomScaleNormal="55" workbookViewId="0" topLeftCell="A1">
      <selection activeCell="A15" sqref="A15:B15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14.7109375" style="0" customWidth="1"/>
    <col min="4" max="4" width="19.00390625" style="0" customWidth="1"/>
    <col min="5" max="5" width="15.57421875" style="0" customWidth="1"/>
    <col min="6" max="6" width="16.28125" style="0" customWidth="1"/>
    <col min="7" max="7" width="20.140625" style="0" customWidth="1"/>
    <col min="8" max="8" width="18.8515625" style="0" bestFit="1" customWidth="1"/>
    <col min="9" max="9" width="13.28125" style="0" customWidth="1"/>
    <col min="10" max="10" width="0.2890625" style="0" customWidth="1"/>
    <col min="11" max="11" width="22.00390625" style="0" customWidth="1"/>
    <col min="12" max="12" width="29.28125" style="1102" bestFit="1" customWidth="1"/>
    <col min="13" max="13" width="24.8515625" style="0" customWidth="1"/>
    <col min="14" max="15" width="19.57421875" style="0" customWidth="1"/>
    <col min="16" max="16" width="18.00390625" style="0" customWidth="1"/>
  </cols>
  <sheetData>
    <row r="1" spans="1:16" ht="42" customHeight="1" thickBot="1">
      <c r="A1" s="1696" t="s">
        <v>396</v>
      </c>
      <c r="B1" s="1697"/>
      <c r="C1" s="1697"/>
      <c r="D1" s="1697"/>
      <c r="E1" s="1697"/>
      <c r="F1" s="1697"/>
      <c r="G1" s="1697"/>
      <c r="H1" s="1697"/>
      <c r="I1" s="1698"/>
      <c r="J1" s="1699"/>
      <c r="K1" s="1702" t="s">
        <v>449</v>
      </c>
      <c r="L1" s="1703"/>
      <c r="M1" s="1703"/>
      <c r="N1" s="1703"/>
      <c r="O1" s="1703"/>
      <c r="P1" s="1703"/>
    </row>
    <row r="2" spans="1:16" ht="54.75" customHeight="1">
      <c r="A2" s="819" t="s">
        <v>263</v>
      </c>
      <c r="B2" s="1082" t="s">
        <v>345</v>
      </c>
      <c r="C2" s="1693" t="s">
        <v>423</v>
      </c>
      <c r="D2" s="1694"/>
      <c r="E2" s="1695"/>
      <c r="F2" s="1693" t="s">
        <v>424</v>
      </c>
      <c r="G2" s="1694"/>
      <c r="H2" s="1695"/>
      <c r="I2" s="1075"/>
      <c r="K2" s="1103" t="s">
        <v>427</v>
      </c>
      <c r="L2" s="1104" t="s">
        <v>428</v>
      </c>
      <c r="M2" s="1104" t="s">
        <v>429</v>
      </c>
      <c r="N2" s="130" t="s">
        <v>430</v>
      </c>
      <c r="O2" s="131" t="s">
        <v>431</v>
      </c>
      <c r="P2" s="130" t="s">
        <v>95</v>
      </c>
    </row>
    <row r="3" spans="1:16" ht="54.75" customHeight="1">
      <c r="A3" s="458"/>
      <c r="B3" s="1083"/>
      <c r="C3" s="1077" t="s">
        <v>351</v>
      </c>
      <c r="D3" s="599" t="s">
        <v>352</v>
      </c>
      <c r="E3" s="1078" t="s">
        <v>394</v>
      </c>
      <c r="F3" s="1077" t="s">
        <v>351</v>
      </c>
      <c r="G3" s="599" t="s">
        <v>352</v>
      </c>
      <c r="H3" s="1078" t="s">
        <v>394</v>
      </c>
      <c r="I3" s="1076" t="s">
        <v>426</v>
      </c>
      <c r="K3" s="2"/>
      <c r="L3" s="1066"/>
      <c r="M3" s="2"/>
      <c r="N3" s="2"/>
      <c r="O3" s="2"/>
      <c r="P3" s="2"/>
    </row>
    <row r="4" spans="1:16" ht="54.75" customHeight="1">
      <c r="A4" s="463"/>
      <c r="B4" s="1073"/>
      <c r="C4" s="1079"/>
      <c r="D4" s="463"/>
      <c r="E4" s="1086"/>
      <c r="F4" s="1079"/>
      <c r="G4" s="463"/>
      <c r="H4" s="1080"/>
      <c r="I4" s="1075"/>
      <c r="K4" s="2"/>
      <c r="L4" s="1066"/>
      <c r="M4" s="2"/>
      <c r="N4" s="2"/>
      <c r="O4" s="2"/>
      <c r="P4" s="2"/>
    </row>
    <row r="5" spans="1:16" ht="54.75" customHeight="1">
      <c r="A5" s="1069">
        <v>1</v>
      </c>
      <c r="B5" s="1074" t="s">
        <v>269</v>
      </c>
      <c r="C5" s="1087">
        <v>61666</v>
      </c>
      <c r="D5" s="1071">
        <v>74000</v>
      </c>
      <c r="E5" s="1088">
        <v>616660</v>
      </c>
      <c r="F5" s="1094">
        <v>19166</v>
      </c>
      <c r="G5" s="1068">
        <v>35623.39</v>
      </c>
      <c r="H5" s="1095">
        <v>204747</v>
      </c>
      <c r="I5" s="1096">
        <f>SUM(G5/D5)*100</f>
        <v>48.139716216216215</v>
      </c>
      <c r="K5" s="1074" t="s">
        <v>269</v>
      </c>
      <c r="L5" s="1105">
        <v>740</v>
      </c>
      <c r="M5" s="1106">
        <v>83</v>
      </c>
      <c r="N5" s="1106"/>
      <c r="O5" s="1106"/>
      <c r="P5" s="1106">
        <f>SUM(L5:O5)</f>
        <v>823</v>
      </c>
    </row>
    <row r="6" spans="1:16" ht="54.75" customHeight="1">
      <c r="A6" s="1069"/>
      <c r="B6" s="1074"/>
      <c r="C6" s="1087"/>
      <c r="D6" s="1071"/>
      <c r="E6" s="1088"/>
      <c r="F6" s="1094"/>
      <c r="G6" s="1068"/>
      <c r="H6" s="1095"/>
      <c r="I6" s="1097"/>
      <c r="K6" s="1074"/>
      <c r="L6" s="1105"/>
      <c r="M6" s="1106"/>
      <c r="N6" s="1106"/>
      <c r="O6" s="1106"/>
      <c r="P6" s="1106"/>
    </row>
    <row r="7" spans="1:16" ht="75.75" customHeight="1">
      <c r="A7" s="1069">
        <v>2</v>
      </c>
      <c r="B7" s="1074" t="s">
        <v>270</v>
      </c>
      <c r="C7" s="1087">
        <v>46640</v>
      </c>
      <c r="D7" s="1071">
        <v>55969.7</v>
      </c>
      <c r="E7" s="1088">
        <v>466400</v>
      </c>
      <c r="F7" s="1094">
        <v>40918</v>
      </c>
      <c r="G7" s="1068">
        <v>76243.75</v>
      </c>
      <c r="H7" s="1095">
        <v>424982</v>
      </c>
      <c r="I7" s="1096">
        <f>SUM(G7/D7)*100</f>
        <v>136.22326008536763</v>
      </c>
      <c r="K7" s="1074" t="s">
        <v>270</v>
      </c>
      <c r="L7" s="1105">
        <v>504.21</v>
      </c>
      <c r="M7" s="1106">
        <v>41.5</v>
      </c>
      <c r="N7" s="1106"/>
      <c r="O7" s="1106"/>
      <c r="P7" s="1106">
        <f>SUM(L7:O7)</f>
        <v>545.71</v>
      </c>
    </row>
    <row r="8" spans="1:16" ht="54.75" customHeight="1">
      <c r="A8" s="1069"/>
      <c r="B8" s="1074"/>
      <c r="C8" s="1087"/>
      <c r="D8" s="1071"/>
      <c r="E8" s="1088"/>
      <c r="F8" s="1094"/>
      <c r="G8" s="1068"/>
      <c r="H8" s="1095"/>
      <c r="I8" s="1097"/>
      <c r="K8" s="1074"/>
      <c r="L8" s="1105"/>
      <c r="M8" s="1106"/>
      <c r="N8" s="1106"/>
      <c r="O8" s="1106"/>
      <c r="P8" s="1106"/>
    </row>
    <row r="9" spans="1:16" ht="75.75" customHeight="1">
      <c r="A9" s="1069">
        <v>3</v>
      </c>
      <c r="B9" s="1074" t="s">
        <v>271</v>
      </c>
      <c r="C9" s="1087">
        <v>59714</v>
      </c>
      <c r="D9" s="1071">
        <v>83600</v>
      </c>
      <c r="E9" s="1088">
        <v>597140</v>
      </c>
      <c r="F9" s="1094">
        <v>49064</v>
      </c>
      <c r="G9" s="1068">
        <v>89118.26</v>
      </c>
      <c r="H9" s="1095">
        <v>480613</v>
      </c>
      <c r="I9" s="1096">
        <f>SUM(G9/D9)*100</f>
        <v>106.60078947368422</v>
      </c>
      <c r="K9" s="1074" t="s">
        <v>271</v>
      </c>
      <c r="L9" s="1105">
        <v>877.2</v>
      </c>
      <c r="M9" s="1106">
        <v>19.11</v>
      </c>
      <c r="N9" s="1106"/>
      <c r="O9" s="1106"/>
      <c r="P9" s="1106">
        <f>SUM(L9:O9)</f>
        <v>896.3100000000001</v>
      </c>
    </row>
    <row r="10" spans="1:16" ht="52.5" customHeight="1">
      <c r="A10" s="1069"/>
      <c r="B10" s="1074"/>
      <c r="C10" s="1087"/>
      <c r="D10" s="1071"/>
      <c r="E10" s="1088"/>
      <c r="F10" s="1094"/>
      <c r="G10" s="1067"/>
      <c r="H10" s="1095"/>
      <c r="I10" s="1097"/>
      <c r="K10" s="1074"/>
      <c r="L10" s="1105"/>
      <c r="M10" s="1106"/>
      <c r="N10" s="1106"/>
      <c r="O10" s="1106"/>
      <c r="P10" s="1106"/>
    </row>
    <row r="11" spans="1:16" ht="82.5" customHeight="1">
      <c r="A11" s="1069">
        <v>4</v>
      </c>
      <c r="B11" s="1074" t="s">
        <v>291</v>
      </c>
      <c r="C11" s="1087">
        <v>57141</v>
      </c>
      <c r="D11" s="1071">
        <v>80000</v>
      </c>
      <c r="E11" s="1088">
        <v>571410</v>
      </c>
      <c r="F11" s="1094">
        <v>55135</v>
      </c>
      <c r="G11" s="1068">
        <v>105783.66</v>
      </c>
      <c r="H11" s="1095">
        <v>495523</v>
      </c>
      <c r="I11" s="1096">
        <f>SUM(G11/D11)*100</f>
        <v>132.229575</v>
      </c>
      <c r="K11" s="1074" t="s">
        <v>291</v>
      </c>
      <c r="L11" s="1105">
        <v>1010.24</v>
      </c>
      <c r="M11" s="1106">
        <v>0</v>
      </c>
      <c r="N11" s="1106">
        <v>36.82</v>
      </c>
      <c r="O11" s="1106">
        <v>10</v>
      </c>
      <c r="P11" s="1106">
        <f>SUM(L11:O11)</f>
        <v>1057.06</v>
      </c>
    </row>
    <row r="12" spans="1:16" ht="87" customHeight="1">
      <c r="A12" s="1069">
        <v>5</v>
      </c>
      <c r="B12" s="1084" t="s">
        <v>425</v>
      </c>
      <c r="C12" s="1087">
        <v>53826</v>
      </c>
      <c r="D12" s="1071">
        <v>123800</v>
      </c>
      <c r="E12" s="1088">
        <v>430608</v>
      </c>
      <c r="F12" s="1094">
        <v>57884</v>
      </c>
      <c r="G12" s="1067">
        <v>108066.4</v>
      </c>
      <c r="H12" s="1095">
        <v>428246</v>
      </c>
      <c r="I12" s="1096">
        <f>SUM(G12/D12)*100</f>
        <v>87.29111470113085</v>
      </c>
      <c r="K12" s="1084" t="s">
        <v>411</v>
      </c>
      <c r="L12" s="1107">
        <v>1228.44</v>
      </c>
      <c r="M12" s="1070">
        <v>24.49</v>
      </c>
      <c r="N12" s="1070"/>
      <c r="O12" s="1070"/>
      <c r="P12" s="1106">
        <f>SUM(L12:O12)</f>
        <v>1252.93</v>
      </c>
    </row>
    <row r="13" spans="1:16" ht="98.25" customHeight="1">
      <c r="A13" s="1069"/>
      <c r="B13" s="1085" t="s">
        <v>422</v>
      </c>
      <c r="C13" s="1089">
        <f aca="true" t="shared" si="0" ref="C13:H13">SUM(C5:C12)</f>
        <v>278987</v>
      </c>
      <c r="D13" s="1072">
        <f t="shared" si="0"/>
        <v>417369.7</v>
      </c>
      <c r="E13" s="1090">
        <f t="shared" si="0"/>
        <v>2682218</v>
      </c>
      <c r="F13" s="1098">
        <f t="shared" si="0"/>
        <v>222167</v>
      </c>
      <c r="G13" s="136">
        <f t="shared" si="0"/>
        <v>414835.45999999996</v>
      </c>
      <c r="H13" s="1173">
        <f t="shared" si="0"/>
        <v>2034111</v>
      </c>
      <c r="I13" s="1096">
        <f>SUM(G13/D13)*100</f>
        <v>99.39280690476572</v>
      </c>
      <c r="K13" s="1109" t="s">
        <v>432</v>
      </c>
      <c r="L13" s="1110">
        <f>SUM(L5:L12)</f>
        <v>4360.09</v>
      </c>
      <c r="M13" s="1110">
        <f>SUM(M5:M12)</f>
        <v>168.10000000000002</v>
      </c>
      <c r="N13" s="1110">
        <f>SUM(N5:N12)</f>
        <v>36.82</v>
      </c>
      <c r="O13" s="1110">
        <f>SUM(O5:O12)</f>
        <v>10</v>
      </c>
      <c r="P13" s="1110">
        <f>SUM(P5:P12)</f>
        <v>4575.01</v>
      </c>
    </row>
    <row r="14" spans="1:16" ht="26.25">
      <c r="A14" s="1069">
        <v>6</v>
      </c>
      <c r="B14" s="1084" t="s">
        <v>412</v>
      </c>
      <c r="C14" s="1091">
        <v>103107</v>
      </c>
      <c r="D14" s="1068">
        <v>138000</v>
      </c>
      <c r="E14" s="1081">
        <v>824856</v>
      </c>
      <c r="F14" s="1099"/>
      <c r="G14" s="1068"/>
      <c r="H14" s="1095"/>
      <c r="I14" s="1097"/>
      <c r="K14" s="155" t="s">
        <v>412</v>
      </c>
      <c r="L14" s="1105">
        <v>806.62</v>
      </c>
      <c r="M14" s="155"/>
      <c r="N14" s="155"/>
      <c r="O14" s="155"/>
      <c r="P14" s="1111">
        <f>SUM(L14:O14)</f>
        <v>806.62</v>
      </c>
    </row>
    <row r="15" spans="1:16" ht="86.25" customHeight="1" thickBot="1">
      <c r="A15" s="1700" t="s">
        <v>355</v>
      </c>
      <c r="B15" s="1701"/>
      <c r="C15" s="1112">
        <f>SUM(C13:C14)</f>
        <v>382094</v>
      </c>
      <c r="D15" s="964">
        <f>SUM(D13:D14)</f>
        <v>555369.7</v>
      </c>
      <c r="E15" s="1093">
        <f>SUM(E13:E14)</f>
        <v>3507074</v>
      </c>
      <c r="F15" s="1100"/>
      <c r="G15" s="1092"/>
      <c r="H15" s="1101"/>
      <c r="I15" s="1097"/>
      <c r="K15" s="1108" t="s">
        <v>380</v>
      </c>
      <c r="L15" s="1110">
        <f>SUM(L13:L14)</f>
        <v>5166.71</v>
      </c>
      <c r="M15" s="1110">
        <f>SUM(M13:M14)</f>
        <v>168.10000000000002</v>
      </c>
      <c r="N15" s="1110">
        <f>SUM(N13:N14)</f>
        <v>36.82</v>
      </c>
      <c r="O15" s="1110">
        <f>SUM(O13:O14)</f>
        <v>10</v>
      </c>
      <c r="P15" s="1110">
        <f>SUM(P13:P14)</f>
        <v>5381.63</v>
      </c>
    </row>
    <row r="16" spans="1:9" ht="32.25" customHeight="1">
      <c r="A16" s="552"/>
      <c r="B16" s="552"/>
      <c r="C16" s="552"/>
      <c r="D16" s="552"/>
      <c r="E16" s="552"/>
      <c r="F16" s="552"/>
      <c r="G16" s="552"/>
      <c r="H16" s="552"/>
      <c r="I16" s="552"/>
    </row>
    <row r="17" spans="1:9" ht="18">
      <c r="A17" s="552"/>
      <c r="B17" s="552"/>
      <c r="C17" s="552"/>
      <c r="D17" s="552"/>
      <c r="E17" s="552"/>
      <c r="F17" s="552"/>
      <c r="G17" s="552"/>
      <c r="H17" s="552"/>
      <c r="I17" s="552"/>
    </row>
    <row r="18" spans="1:9" ht="18">
      <c r="A18" s="552"/>
      <c r="B18" s="552"/>
      <c r="C18" s="552"/>
      <c r="D18" s="552"/>
      <c r="E18" s="552"/>
      <c r="F18" s="552"/>
      <c r="G18" s="552"/>
      <c r="H18" s="552"/>
      <c r="I18" s="552"/>
    </row>
    <row r="19" spans="1:9" ht="18">
      <c r="A19" s="552"/>
      <c r="B19" s="552"/>
      <c r="C19" s="818"/>
      <c r="D19" s="974"/>
      <c r="E19" s="818"/>
      <c r="F19" s="552"/>
      <c r="G19" s="552"/>
      <c r="H19" s="552"/>
      <c r="I19" s="552"/>
    </row>
    <row r="20" spans="1:9" ht="18">
      <c r="A20" s="552"/>
      <c r="B20" s="552"/>
      <c r="C20" s="552"/>
      <c r="D20" s="552"/>
      <c r="E20" s="552"/>
      <c r="F20" s="552"/>
      <c r="G20" s="552"/>
      <c r="H20" s="552"/>
      <c r="I20" s="552"/>
    </row>
    <row r="21" spans="1:9" ht="18">
      <c r="A21" s="552"/>
      <c r="B21" s="552"/>
      <c r="C21" s="552"/>
      <c r="D21" s="552"/>
      <c r="E21" s="552"/>
      <c r="F21" s="552"/>
      <c r="G21" s="552"/>
      <c r="H21" s="552"/>
      <c r="I21" s="552"/>
    </row>
    <row r="22" spans="1:9" ht="18">
      <c r="A22" s="552"/>
      <c r="B22" s="552"/>
      <c r="C22" s="552"/>
      <c r="D22" s="552"/>
      <c r="E22" s="552"/>
      <c r="F22" s="552"/>
      <c r="G22" s="552"/>
      <c r="H22" s="552"/>
      <c r="I22" s="552"/>
    </row>
    <row r="23" spans="1:9" ht="18">
      <c r="A23" s="552"/>
      <c r="B23" s="552"/>
      <c r="C23" s="552"/>
      <c r="D23" s="552"/>
      <c r="E23" s="552"/>
      <c r="F23" s="552"/>
      <c r="G23" s="552"/>
      <c r="H23" s="552"/>
      <c r="I23" s="552"/>
    </row>
    <row r="24" spans="1:9" ht="18">
      <c r="A24" s="552"/>
      <c r="B24" s="552"/>
      <c r="C24" s="552"/>
      <c r="D24" s="552"/>
      <c r="E24" s="552"/>
      <c r="F24" s="552"/>
      <c r="G24" s="552"/>
      <c r="H24" s="552"/>
      <c r="I24" s="552"/>
    </row>
    <row r="25" spans="1:9" ht="18">
      <c r="A25" s="552"/>
      <c r="B25" s="552"/>
      <c r="C25" s="552"/>
      <c r="D25" s="552"/>
      <c r="E25" s="552"/>
      <c r="F25" s="552"/>
      <c r="G25" s="552"/>
      <c r="H25" s="552"/>
      <c r="I25" s="552"/>
    </row>
    <row r="26" spans="1:9" ht="18">
      <c r="A26" s="552"/>
      <c r="B26" s="552"/>
      <c r="C26" s="552"/>
      <c r="D26" s="552"/>
      <c r="E26" s="552"/>
      <c r="F26" s="552"/>
      <c r="G26" s="552"/>
      <c r="H26" s="552"/>
      <c r="I26" s="552"/>
    </row>
    <row r="27" spans="1:9" ht="18">
      <c r="A27" s="552"/>
      <c r="B27" s="552"/>
      <c r="C27" s="552"/>
      <c r="D27" s="552"/>
      <c r="E27" s="552"/>
      <c r="F27" s="552"/>
      <c r="G27" s="552"/>
      <c r="H27" s="552"/>
      <c r="I27" s="552"/>
    </row>
    <row r="28" spans="1:9" ht="18">
      <c r="A28" s="552"/>
      <c r="B28" s="552"/>
      <c r="C28" s="552"/>
      <c r="D28" s="552"/>
      <c r="E28" s="552"/>
      <c r="F28" s="552"/>
      <c r="G28" s="552"/>
      <c r="H28" s="552"/>
      <c r="I28" s="552"/>
    </row>
    <row r="29" spans="1:9" ht="18">
      <c r="A29" s="552"/>
      <c r="B29" s="552"/>
      <c r="C29" s="552"/>
      <c r="D29" s="552"/>
      <c r="E29" s="552"/>
      <c r="F29" s="552"/>
      <c r="G29" s="552"/>
      <c r="H29" s="552"/>
      <c r="I29" s="552"/>
    </row>
    <row r="30" spans="1:9" ht="18">
      <c r="A30" s="552"/>
      <c r="B30" s="552"/>
      <c r="C30" s="552"/>
      <c r="D30" s="552"/>
      <c r="E30" s="552"/>
      <c r="F30" s="552"/>
      <c r="G30" s="552"/>
      <c r="H30" s="552"/>
      <c r="I30" s="552"/>
    </row>
    <row r="31" spans="1:9" ht="18">
      <c r="A31" s="552"/>
      <c r="B31" s="552"/>
      <c r="C31" s="552"/>
      <c r="D31" s="552"/>
      <c r="E31" s="552"/>
      <c r="F31" s="552"/>
      <c r="G31" s="552"/>
      <c r="H31" s="552"/>
      <c r="I31" s="552"/>
    </row>
    <row r="32" spans="1:9" ht="18">
      <c r="A32" s="552"/>
      <c r="B32" s="552"/>
      <c r="C32" s="552"/>
      <c r="D32" s="552"/>
      <c r="E32" s="552"/>
      <c r="F32" s="552"/>
      <c r="G32" s="552"/>
      <c r="H32" s="552"/>
      <c r="I32" s="552"/>
    </row>
    <row r="33" spans="1:9" ht="18">
      <c r="A33" s="552"/>
      <c r="B33" s="552"/>
      <c r="C33" s="552"/>
      <c r="D33" s="552"/>
      <c r="E33" s="552"/>
      <c r="F33" s="552"/>
      <c r="G33" s="552"/>
      <c r="H33" s="552"/>
      <c r="I33" s="552"/>
    </row>
    <row r="34" spans="1:9" ht="18">
      <c r="A34" s="552"/>
      <c r="B34" s="552"/>
      <c r="C34" s="552"/>
      <c r="D34" s="552"/>
      <c r="E34" s="552"/>
      <c r="F34" s="552"/>
      <c r="G34" s="552"/>
      <c r="H34" s="552"/>
      <c r="I34" s="552"/>
    </row>
    <row r="35" spans="1:9" ht="18">
      <c r="A35" s="552"/>
      <c r="B35" s="552"/>
      <c r="C35" s="552"/>
      <c r="D35" s="552"/>
      <c r="E35" s="552"/>
      <c r="F35" s="552"/>
      <c r="G35" s="552"/>
      <c r="H35" s="552"/>
      <c r="I35" s="552"/>
    </row>
    <row r="36" spans="1:9" ht="18">
      <c r="A36" s="552"/>
      <c r="B36" s="552"/>
      <c r="C36" s="552"/>
      <c r="D36" s="552"/>
      <c r="E36" s="552"/>
      <c r="F36" s="552"/>
      <c r="G36" s="552"/>
      <c r="H36" s="552"/>
      <c r="I36" s="552"/>
    </row>
    <row r="37" spans="1:9" ht="18">
      <c r="A37" s="552"/>
      <c r="B37" s="552"/>
      <c r="C37" s="552"/>
      <c r="D37" s="552"/>
      <c r="E37" s="552"/>
      <c r="F37" s="552"/>
      <c r="G37" s="552"/>
      <c r="H37" s="552"/>
      <c r="I37" s="552"/>
    </row>
    <row r="38" spans="1:9" ht="18">
      <c r="A38" s="552"/>
      <c r="B38" s="552"/>
      <c r="C38" s="552"/>
      <c r="D38" s="552"/>
      <c r="E38" s="552"/>
      <c r="F38" s="552"/>
      <c r="G38" s="552"/>
      <c r="H38" s="552"/>
      <c r="I38" s="552"/>
    </row>
    <row r="39" spans="1:9" ht="18">
      <c r="A39" s="552"/>
      <c r="B39" s="552"/>
      <c r="C39" s="552"/>
      <c r="D39" s="552"/>
      <c r="E39" s="552"/>
      <c r="F39" s="552"/>
      <c r="G39" s="552"/>
      <c r="H39" s="552"/>
      <c r="I39" s="552"/>
    </row>
    <row r="40" spans="1:9" ht="18">
      <c r="A40" s="552"/>
      <c r="B40" s="552"/>
      <c r="C40" s="552"/>
      <c r="D40" s="552"/>
      <c r="E40" s="552"/>
      <c r="F40" s="552"/>
      <c r="G40" s="552"/>
      <c r="H40" s="552"/>
      <c r="I40" s="552"/>
    </row>
    <row r="41" spans="1:9" ht="18">
      <c r="A41" s="552"/>
      <c r="B41" s="552"/>
      <c r="C41" s="552"/>
      <c r="D41" s="552"/>
      <c r="E41" s="552"/>
      <c r="F41" s="552"/>
      <c r="G41" s="552"/>
      <c r="H41" s="552"/>
      <c r="I41" s="552"/>
    </row>
    <row r="42" spans="1:9" ht="18">
      <c r="A42" s="552"/>
      <c r="B42" s="552"/>
      <c r="C42" s="552"/>
      <c r="D42" s="552"/>
      <c r="E42" s="552"/>
      <c r="F42" s="552"/>
      <c r="G42" s="552"/>
      <c r="H42" s="552"/>
      <c r="I42" s="552"/>
    </row>
    <row r="43" spans="1:9" ht="18">
      <c r="A43" s="552"/>
      <c r="B43" s="552"/>
      <c r="C43" s="552"/>
      <c r="D43" s="552"/>
      <c r="E43" s="552"/>
      <c r="F43" s="552"/>
      <c r="G43" s="552"/>
      <c r="H43" s="552"/>
      <c r="I43" s="552"/>
    </row>
    <row r="44" spans="1:9" ht="18">
      <c r="A44" s="552"/>
      <c r="B44" s="552"/>
      <c r="C44" s="552"/>
      <c r="D44" s="552"/>
      <c r="E44" s="552"/>
      <c r="F44" s="552"/>
      <c r="G44" s="552"/>
      <c r="H44" s="552"/>
      <c r="I44" s="552"/>
    </row>
    <row r="45" spans="1:9" ht="18">
      <c r="A45" s="552"/>
      <c r="B45" s="552"/>
      <c r="C45" s="552"/>
      <c r="D45" s="552"/>
      <c r="E45" s="552"/>
      <c r="F45" s="552"/>
      <c r="G45" s="552"/>
      <c r="H45" s="552"/>
      <c r="I45" s="552"/>
    </row>
    <row r="46" spans="1:9" ht="18">
      <c r="A46" s="552"/>
      <c r="B46" s="552"/>
      <c r="C46" s="552"/>
      <c r="D46" s="552"/>
      <c r="E46" s="552"/>
      <c r="F46" s="552"/>
      <c r="G46" s="552"/>
      <c r="H46" s="552"/>
      <c r="I46" s="552"/>
    </row>
    <row r="47" spans="1:9" ht="18">
      <c r="A47" s="552"/>
      <c r="B47" s="552"/>
      <c r="C47" s="552"/>
      <c r="D47" s="552"/>
      <c r="E47" s="552"/>
      <c r="F47" s="552"/>
      <c r="G47" s="552"/>
      <c r="H47" s="552"/>
      <c r="I47" s="552"/>
    </row>
    <row r="48" spans="1:9" ht="18">
      <c r="A48" s="552"/>
      <c r="B48" s="552"/>
      <c r="C48" s="552"/>
      <c r="D48" s="552"/>
      <c r="E48" s="552"/>
      <c r="F48" s="552"/>
      <c r="G48" s="552"/>
      <c r="H48" s="552"/>
      <c r="I48" s="552"/>
    </row>
  </sheetData>
  <sheetProtection/>
  <mergeCells count="5">
    <mergeCell ref="C2:E2"/>
    <mergeCell ref="F2:H2"/>
    <mergeCell ref="A1:J1"/>
    <mergeCell ref="A15:B15"/>
    <mergeCell ref="K1:P1"/>
  </mergeCells>
  <printOptions/>
  <pageMargins left="0" right="0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85" zoomScaleNormal="70" zoomScaleSheetLayoutView="85" zoomScalePageLayoutView="0" workbookViewId="0" topLeftCell="A16">
      <selection activeCell="A17" sqref="A17:G33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12.140625" style="0" customWidth="1"/>
    <col min="4" max="4" width="15.140625" style="0" customWidth="1"/>
    <col min="5" max="5" width="13.28125" style="0" customWidth="1"/>
    <col min="6" max="6" width="17.28125" style="0" customWidth="1"/>
    <col min="7" max="7" width="15.57421875" style="0" customWidth="1"/>
    <col min="8" max="8" width="7.57421875" style="0" customWidth="1"/>
    <col min="9" max="9" width="8.140625" style="0" customWidth="1"/>
    <col min="10" max="10" width="12.421875" style="0" customWidth="1"/>
    <col min="11" max="11" width="12.00390625" style="0" customWidth="1"/>
    <col min="12" max="12" width="13.57421875" style="0" customWidth="1"/>
    <col min="13" max="13" width="11.00390625" style="0" customWidth="1"/>
    <col min="14" max="14" width="13.7109375" style="0" customWidth="1"/>
    <col min="15" max="15" width="11.7109375" style="0" customWidth="1"/>
  </cols>
  <sheetData>
    <row r="1" spans="1:15" ht="39.75" customHeight="1" thickBot="1">
      <c r="A1" s="1707" t="s">
        <v>348</v>
      </c>
      <c r="B1" s="1708"/>
      <c r="C1" s="1708"/>
      <c r="D1" s="1708"/>
      <c r="E1" s="1708"/>
      <c r="F1" s="1708"/>
      <c r="G1" s="1709"/>
      <c r="H1" s="552"/>
      <c r="I1" s="1710" t="s">
        <v>349</v>
      </c>
      <c r="J1" s="1711"/>
      <c r="K1" s="1711"/>
      <c r="L1" s="1711"/>
      <c r="M1" s="1711"/>
      <c r="N1" s="1711"/>
      <c r="O1" s="1712"/>
    </row>
    <row r="2" spans="1:15" ht="49.5" customHeigh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1:15" ht="49.5" customHeight="1">
      <c r="A3" s="553" t="s">
        <v>263</v>
      </c>
      <c r="B3" s="458" t="s">
        <v>345</v>
      </c>
      <c r="C3" s="1706" t="s">
        <v>100</v>
      </c>
      <c r="D3" s="1706"/>
      <c r="E3" s="1706" t="s">
        <v>346</v>
      </c>
      <c r="F3" s="1706"/>
      <c r="G3" s="421"/>
      <c r="H3" s="552"/>
      <c r="I3" s="553" t="s">
        <v>263</v>
      </c>
      <c r="J3" s="550" t="s">
        <v>345</v>
      </c>
      <c r="K3" s="1706" t="s">
        <v>100</v>
      </c>
      <c r="L3" s="1706"/>
      <c r="M3" s="1706" t="s">
        <v>346</v>
      </c>
      <c r="N3" s="1706"/>
      <c r="O3" s="421"/>
    </row>
    <row r="4" spans="1:15" ht="49.5" customHeight="1">
      <c r="A4" s="458"/>
      <c r="B4" s="458"/>
      <c r="C4" s="567" t="s">
        <v>351</v>
      </c>
      <c r="D4" s="567" t="s">
        <v>352</v>
      </c>
      <c r="E4" s="567" t="s">
        <v>351</v>
      </c>
      <c r="F4" s="567" t="s">
        <v>352</v>
      </c>
      <c r="G4" s="599" t="s">
        <v>353</v>
      </c>
      <c r="H4" s="552"/>
      <c r="I4" s="458"/>
      <c r="J4" s="458"/>
      <c r="K4" s="550" t="s">
        <v>333</v>
      </c>
      <c r="L4" s="550" t="s">
        <v>264</v>
      </c>
      <c r="M4" s="550" t="s">
        <v>333</v>
      </c>
      <c r="N4" s="550" t="s">
        <v>264</v>
      </c>
      <c r="O4" s="134" t="s">
        <v>347</v>
      </c>
    </row>
    <row r="5" spans="1:15" ht="49.5" customHeight="1">
      <c r="A5" s="463"/>
      <c r="B5" s="463"/>
      <c r="C5" s="463"/>
      <c r="D5" s="463"/>
      <c r="E5" s="463"/>
      <c r="F5" s="463"/>
      <c r="G5" s="421"/>
      <c r="H5" s="552"/>
      <c r="I5" s="463"/>
      <c r="J5" s="463"/>
      <c r="K5" s="463"/>
      <c r="L5" s="463"/>
      <c r="M5" s="463"/>
      <c r="N5" s="463"/>
      <c r="O5" s="421"/>
    </row>
    <row r="6" spans="1:15" ht="49.5" customHeight="1">
      <c r="A6" s="554">
        <v>1</v>
      </c>
      <c r="B6" s="421" t="s">
        <v>269</v>
      </c>
      <c r="C6" s="421">
        <v>36287</v>
      </c>
      <c r="D6" s="421">
        <v>50603.04</v>
      </c>
      <c r="E6" s="421">
        <v>19166</v>
      </c>
      <c r="F6" s="422">
        <v>35623.39</v>
      </c>
      <c r="G6" s="421">
        <v>204747</v>
      </c>
      <c r="H6" s="552"/>
      <c r="I6" s="554">
        <v>1</v>
      </c>
      <c r="J6" s="463" t="s">
        <v>269</v>
      </c>
      <c r="K6" s="463">
        <v>927</v>
      </c>
      <c r="L6" s="463">
        <v>768.27</v>
      </c>
      <c r="M6" s="463">
        <v>1410</v>
      </c>
      <c r="N6" s="463">
        <v>1128.39</v>
      </c>
      <c r="O6" s="421">
        <v>8743</v>
      </c>
    </row>
    <row r="7" spans="1:15" ht="49.5" customHeight="1">
      <c r="A7" s="554"/>
      <c r="B7" s="421"/>
      <c r="C7" s="421"/>
      <c r="D7" s="421"/>
      <c r="E7" s="421"/>
      <c r="F7" s="422"/>
      <c r="G7" s="421"/>
      <c r="H7" s="552"/>
      <c r="I7" s="554"/>
      <c r="J7" s="463"/>
      <c r="K7" s="463"/>
      <c r="L7" s="463"/>
      <c r="M7" s="463"/>
      <c r="N7" s="463"/>
      <c r="O7" s="421"/>
    </row>
    <row r="8" spans="1:15" ht="49.5" customHeight="1">
      <c r="A8" s="554">
        <v>2</v>
      </c>
      <c r="B8" s="421" t="s">
        <v>270</v>
      </c>
      <c r="C8" s="421">
        <v>67473</v>
      </c>
      <c r="D8" s="555">
        <v>126749.53</v>
      </c>
      <c r="E8" s="421">
        <v>40918</v>
      </c>
      <c r="F8" s="422">
        <v>76243.75</v>
      </c>
      <c r="G8" s="421">
        <v>424982</v>
      </c>
      <c r="H8" s="552"/>
      <c r="I8" s="554">
        <v>2</v>
      </c>
      <c r="J8" s="463" t="s">
        <v>270</v>
      </c>
      <c r="K8" s="463">
        <v>3974</v>
      </c>
      <c r="L8" s="555">
        <v>4146.4</v>
      </c>
      <c r="M8" s="463">
        <v>3785</v>
      </c>
      <c r="N8" s="555">
        <v>3672.19</v>
      </c>
      <c r="O8" s="421">
        <v>24188</v>
      </c>
    </row>
    <row r="9" spans="1:15" ht="49.5" customHeight="1">
      <c r="A9" s="554"/>
      <c r="B9" s="421"/>
      <c r="C9" s="421"/>
      <c r="D9" s="421"/>
      <c r="E9" s="421"/>
      <c r="F9" s="422"/>
      <c r="G9" s="421"/>
      <c r="H9" s="552"/>
      <c r="I9" s="554"/>
      <c r="J9" s="463"/>
      <c r="K9" s="463"/>
      <c r="L9" s="463"/>
      <c r="M9" s="463"/>
      <c r="N9" s="463"/>
      <c r="O9" s="421"/>
    </row>
    <row r="10" spans="1:15" ht="49.5" customHeight="1">
      <c r="A10" s="554">
        <v>3</v>
      </c>
      <c r="B10" s="421" t="s">
        <v>271</v>
      </c>
      <c r="C10" s="421">
        <v>70367</v>
      </c>
      <c r="D10" s="555">
        <v>129179.84</v>
      </c>
      <c r="E10" s="421">
        <v>49064</v>
      </c>
      <c r="F10" s="422">
        <v>89118.26</v>
      </c>
      <c r="G10" s="421">
        <v>480613</v>
      </c>
      <c r="H10" s="552"/>
      <c r="I10" s="554">
        <v>3</v>
      </c>
      <c r="J10" s="463" t="s">
        <v>271</v>
      </c>
      <c r="K10" s="463">
        <v>8157</v>
      </c>
      <c r="L10" s="555">
        <v>10049.99</v>
      </c>
      <c r="M10" s="463">
        <v>6930</v>
      </c>
      <c r="N10" s="463">
        <v>8374.95</v>
      </c>
      <c r="O10" s="421">
        <v>52051</v>
      </c>
    </row>
    <row r="11" spans="1:15" ht="49.5" customHeight="1">
      <c r="A11" s="554"/>
      <c r="B11" s="421"/>
      <c r="C11" s="421"/>
      <c r="D11" s="463"/>
      <c r="E11" s="421"/>
      <c r="F11" s="422"/>
      <c r="G11" s="421"/>
      <c r="H11" s="552"/>
      <c r="I11" s="554"/>
      <c r="J11" s="463"/>
      <c r="K11" s="463"/>
      <c r="L11" s="463"/>
      <c r="M11" s="463"/>
      <c r="N11" s="463"/>
      <c r="O11" s="421"/>
    </row>
    <row r="12" spans="1:15" ht="49.5" customHeight="1">
      <c r="A12" s="554">
        <v>4</v>
      </c>
      <c r="B12" s="421" t="s">
        <v>291</v>
      </c>
      <c r="C12" s="421">
        <v>71223</v>
      </c>
      <c r="D12" s="555">
        <v>137942.5</v>
      </c>
      <c r="E12" s="421">
        <v>55135</v>
      </c>
      <c r="F12" s="422">
        <v>105783.66</v>
      </c>
      <c r="G12" s="421">
        <v>495523</v>
      </c>
      <c r="H12" s="552"/>
      <c r="I12" s="554">
        <v>4</v>
      </c>
      <c r="J12" s="463" t="s">
        <v>291</v>
      </c>
      <c r="K12" s="463">
        <v>11582</v>
      </c>
      <c r="L12" s="555">
        <v>15242.87</v>
      </c>
      <c r="M12" s="463">
        <v>9781</v>
      </c>
      <c r="N12" s="555">
        <v>12607.090000000002</v>
      </c>
      <c r="O12" s="421">
        <v>78417</v>
      </c>
    </row>
    <row r="13" spans="1:15" ht="63" customHeight="1">
      <c r="A13" s="554">
        <v>5</v>
      </c>
      <c r="B13" s="600" t="s">
        <v>364</v>
      </c>
      <c r="C13" s="421">
        <v>65191</v>
      </c>
      <c r="D13" s="555">
        <v>124528.44</v>
      </c>
      <c r="E13" s="421">
        <v>57884</v>
      </c>
      <c r="F13" s="422">
        <v>108066.4</v>
      </c>
      <c r="G13" s="421">
        <v>428246</v>
      </c>
      <c r="H13" s="552"/>
      <c r="I13" s="554">
        <v>5</v>
      </c>
      <c r="J13" s="556" t="s">
        <v>364</v>
      </c>
      <c r="K13" s="463">
        <v>12105</v>
      </c>
      <c r="L13" s="555">
        <v>13980.55</v>
      </c>
      <c r="M13" s="463">
        <v>11321</v>
      </c>
      <c r="N13" s="555">
        <v>12242.19</v>
      </c>
      <c r="O13" s="421">
        <v>54323</v>
      </c>
    </row>
    <row r="14" spans="1:15" ht="49.5" customHeight="1">
      <c r="A14" s="463"/>
      <c r="B14" s="550" t="s">
        <v>95</v>
      </c>
      <c r="C14" s="458"/>
      <c r="D14" s="458"/>
      <c r="E14" s="135">
        <f>SUM(E6:E13)</f>
        <v>222167</v>
      </c>
      <c r="F14" s="136">
        <f>SUM(F6:F13)</f>
        <v>414835.45999999996</v>
      </c>
      <c r="G14" s="135">
        <f>SUM(G6:G13)</f>
        <v>2034111</v>
      </c>
      <c r="H14" s="552"/>
      <c r="I14" s="463"/>
      <c r="J14" s="550" t="s">
        <v>95</v>
      </c>
      <c r="K14" s="458"/>
      <c r="L14" s="458"/>
      <c r="M14" s="458">
        <f>SUM(M6:M13)</f>
        <v>33227</v>
      </c>
      <c r="N14" s="424">
        <f>SUM(N6:N13)</f>
        <v>38024.810000000005</v>
      </c>
      <c r="O14" s="458">
        <f>SUM(O6:O13)</f>
        <v>217722</v>
      </c>
    </row>
    <row r="15" spans="1:9" ht="18">
      <c r="A15" s="552"/>
      <c r="B15" s="552"/>
      <c r="C15" s="552"/>
      <c r="D15" s="552"/>
      <c r="E15" s="552"/>
      <c r="F15" s="552"/>
      <c r="G15" s="552"/>
      <c r="H15" s="552"/>
      <c r="I15" s="552"/>
    </row>
    <row r="16" spans="1:9" ht="18.75" thickBot="1">
      <c r="A16" s="552"/>
      <c r="B16" s="552"/>
      <c r="C16" s="552"/>
      <c r="D16" s="552"/>
      <c r="E16" s="552"/>
      <c r="F16" s="552"/>
      <c r="G16" s="552"/>
      <c r="H16" s="552"/>
      <c r="I16" s="552"/>
    </row>
    <row r="17" spans="1:9" ht="18.75" thickBot="1">
      <c r="A17" s="1713" t="s">
        <v>396</v>
      </c>
      <c r="B17" s="1714"/>
      <c r="C17" s="1714"/>
      <c r="D17" s="1714"/>
      <c r="E17" s="1714"/>
      <c r="F17" s="1714"/>
      <c r="G17" s="1715"/>
      <c r="H17" s="552"/>
      <c r="I17" s="552"/>
    </row>
    <row r="18" spans="1:15" ht="54.75" customHeight="1" thickBot="1">
      <c r="A18" s="819" t="s">
        <v>263</v>
      </c>
      <c r="B18" s="956" t="s">
        <v>345</v>
      </c>
      <c r="C18" s="1704" t="s">
        <v>265</v>
      </c>
      <c r="D18" s="1705"/>
      <c r="E18" s="1705"/>
      <c r="F18" s="820"/>
      <c r="G18" s="821"/>
      <c r="H18" s="552"/>
      <c r="I18" s="1713" t="s">
        <v>395</v>
      </c>
      <c r="J18" s="1714"/>
      <c r="K18" s="1714"/>
      <c r="L18" s="1714"/>
      <c r="M18" s="1714"/>
      <c r="N18" s="1716"/>
      <c r="O18" s="1715"/>
    </row>
    <row r="19" spans="1:15" ht="54.75" customHeight="1">
      <c r="A19" s="458"/>
      <c r="B19" s="458"/>
      <c r="C19" s="567" t="s">
        <v>351</v>
      </c>
      <c r="D19" s="567" t="s">
        <v>352</v>
      </c>
      <c r="E19" s="567" t="s">
        <v>394</v>
      </c>
      <c r="F19" s="567"/>
      <c r="G19" s="599"/>
      <c r="H19" s="552"/>
      <c r="I19" s="819" t="s">
        <v>263</v>
      </c>
      <c r="J19" s="956" t="s">
        <v>345</v>
      </c>
      <c r="K19" s="1704" t="s">
        <v>265</v>
      </c>
      <c r="L19" s="1705"/>
      <c r="M19" s="1705"/>
      <c r="N19" s="823"/>
      <c r="O19" s="821"/>
    </row>
    <row r="20" spans="1:15" ht="54.75" customHeight="1">
      <c r="A20" s="463"/>
      <c r="B20" s="463"/>
      <c r="C20" s="463"/>
      <c r="D20" s="463"/>
      <c r="E20" s="463"/>
      <c r="F20" s="463"/>
      <c r="G20" s="421"/>
      <c r="H20" s="552"/>
      <c r="I20" s="458"/>
      <c r="J20" s="458"/>
      <c r="K20" s="567" t="s">
        <v>351</v>
      </c>
      <c r="L20" s="567" t="s">
        <v>352</v>
      </c>
      <c r="M20" s="567" t="s">
        <v>394</v>
      </c>
      <c r="N20" s="567"/>
      <c r="O20" s="599"/>
    </row>
    <row r="21" spans="1:15" ht="54.75" customHeight="1">
      <c r="A21" s="554">
        <v>1</v>
      </c>
      <c r="B21" s="421" t="s">
        <v>269</v>
      </c>
      <c r="C21" s="463">
        <v>19166</v>
      </c>
      <c r="D21" s="555">
        <v>35623.39</v>
      </c>
      <c r="E21" s="463">
        <v>204747</v>
      </c>
      <c r="F21" s="463"/>
      <c r="G21" s="421"/>
      <c r="H21" s="552"/>
      <c r="I21" s="463"/>
      <c r="J21" s="463"/>
      <c r="K21" s="463"/>
      <c r="L21" s="463"/>
      <c r="M21" s="463"/>
      <c r="N21" s="463"/>
      <c r="O21" s="421"/>
    </row>
    <row r="22" spans="1:15" ht="54.75" customHeight="1">
      <c r="A22" s="554"/>
      <c r="B22" s="421"/>
      <c r="C22" s="463"/>
      <c r="D22" s="555"/>
      <c r="E22" s="463"/>
      <c r="F22" s="463"/>
      <c r="G22" s="421"/>
      <c r="H22" s="552"/>
      <c r="I22" s="554">
        <v>1</v>
      </c>
      <c r="J22" s="421" t="s">
        <v>269</v>
      </c>
      <c r="K22" s="822">
        <v>1410</v>
      </c>
      <c r="L22" s="463">
        <v>1128.39</v>
      </c>
      <c r="M22" s="463">
        <v>8743</v>
      </c>
      <c r="N22" s="463"/>
      <c r="O22" s="421"/>
    </row>
    <row r="23" spans="1:15" ht="54.75" customHeight="1">
      <c r="A23" s="554">
        <v>2</v>
      </c>
      <c r="B23" s="421" t="s">
        <v>270</v>
      </c>
      <c r="C23" s="463">
        <v>40918</v>
      </c>
      <c r="D23" s="555">
        <v>76243.75</v>
      </c>
      <c r="E23" s="463">
        <v>424982</v>
      </c>
      <c r="F23" s="555"/>
      <c r="G23" s="421"/>
      <c r="H23" s="552"/>
      <c r="I23" s="554"/>
      <c r="J23" s="421"/>
      <c r="K23" s="684"/>
      <c r="L23" s="2"/>
      <c r="M23" s="2"/>
      <c r="N23" s="463"/>
      <c r="O23" s="421"/>
    </row>
    <row r="24" spans="1:15" ht="54.75" customHeight="1">
      <c r="A24" s="554"/>
      <c r="B24" s="421"/>
      <c r="C24" s="463"/>
      <c r="D24" s="555"/>
      <c r="E24" s="463"/>
      <c r="F24" s="463"/>
      <c r="G24" s="421"/>
      <c r="H24" s="552"/>
      <c r="I24" s="554">
        <v>2</v>
      </c>
      <c r="J24" s="421" t="s">
        <v>270</v>
      </c>
      <c r="K24" s="822">
        <v>3785</v>
      </c>
      <c r="L24" s="463">
        <v>3672.19</v>
      </c>
      <c r="M24" s="463">
        <v>24188</v>
      </c>
      <c r="N24" s="555"/>
      <c r="O24" s="421"/>
    </row>
    <row r="25" spans="1:15" ht="54.75" customHeight="1">
      <c r="A25" s="554">
        <v>3</v>
      </c>
      <c r="B25" s="421" t="s">
        <v>271</v>
      </c>
      <c r="C25" s="463">
        <v>49064</v>
      </c>
      <c r="D25" s="555">
        <v>89118.26</v>
      </c>
      <c r="E25" s="463">
        <v>480613</v>
      </c>
      <c r="F25" s="463"/>
      <c r="G25" s="421"/>
      <c r="H25" s="552"/>
      <c r="I25" s="554"/>
      <c r="J25" s="421"/>
      <c r="K25" s="2"/>
      <c r="L25" s="2"/>
      <c r="M25" s="2"/>
      <c r="N25" s="463"/>
      <c r="O25" s="421"/>
    </row>
    <row r="26" spans="1:15" ht="52.5" customHeight="1">
      <c r="A26" s="554"/>
      <c r="B26" s="421"/>
      <c r="C26" s="463"/>
      <c r="D26" s="463"/>
      <c r="E26" s="463"/>
      <c r="F26" s="463"/>
      <c r="G26" s="421"/>
      <c r="H26" s="552"/>
      <c r="I26" s="554">
        <v>3</v>
      </c>
      <c r="J26" s="421" t="s">
        <v>271</v>
      </c>
      <c r="K26" s="463">
        <v>6930</v>
      </c>
      <c r="L26" s="463">
        <v>8374.95</v>
      </c>
      <c r="M26" s="463">
        <v>52051</v>
      </c>
      <c r="N26" s="463"/>
      <c r="O26" s="421"/>
    </row>
    <row r="27" spans="1:15" ht="54.75" customHeight="1">
      <c r="A27" s="554">
        <v>4</v>
      </c>
      <c r="B27" s="421" t="s">
        <v>291</v>
      </c>
      <c r="C27" s="463">
        <v>55135</v>
      </c>
      <c r="D27" s="555">
        <v>105783.66</v>
      </c>
      <c r="E27" s="463">
        <v>495523</v>
      </c>
      <c r="F27" s="463"/>
      <c r="G27" s="421"/>
      <c r="H27" s="552"/>
      <c r="I27" s="554"/>
      <c r="J27" s="421"/>
      <c r="K27" s="2"/>
      <c r="L27" s="2"/>
      <c r="M27" s="2"/>
      <c r="N27" s="463"/>
      <c r="O27" s="421"/>
    </row>
    <row r="28" spans="1:15" ht="54.75" customHeight="1">
      <c r="A28" s="554">
        <v>5</v>
      </c>
      <c r="B28" s="600" t="s">
        <v>411</v>
      </c>
      <c r="C28" s="463">
        <v>57884</v>
      </c>
      <c r="D28" s="555">
        <v>108066.4</v>
      </c>
      <c r="E28" s="463">
        <v>428246</v>
      </c>
      <c r="F28" s="555"/>
      <c r="G28" s="421"/>
      <c r="H28" s="552"/>
      <c r="I28" s="554">
        <v>4</v>
      </c>
      <c r="J28" s="421" t="s">
        <v>291</v>
      </c>
      <c r="K28" s="575">
        <v>9781</v>
      </c>
      <c r="L28" s="575">
        <v>12607.090000000002</v>
      </c>
      <c r="M28" s="463">
        <v>78417</v>
      </c>
      <c r="N28" s="463"/>
      <c r="O28" s="421"/>
    </row>
    <row r="29" spans="1:15" ht="54.75" customHeight="1">
      <c r="A29" s="554">
        <v>6</v>
      </c>
      <c r="B29" s="600" t="s">
        <v>412</v>
      </c>
      <c r="C29" s="463">
        <v>50460</v>
      </c>
      <c r="D29" s="555">
        <v>107554.97</v>
      </c>
      <c r="E29" s="463">
        <v>368343</v>
      </c>
      <c r="F29" s="555"/>
      <c r="G29" s="421"/>
      <c r="H29" s="552"/>
      <c r="I29" s="554"/>
      <c r="J29" s="421"/>
      <c r="K29" s="575"/>
      <c r="L29" s="575"/>
      <c r="M29" s="463"/>
      <c r="N29" s="463"/>
      <c r="O29" s="421"/>
    </row>
    <row r="30" spans="1:15" ht="54.75" customHeight="1">
      <c r="A30" s="554"/>
      <c r="B30" s="1065" t="s">
        <v>499</v>
      </c>
      <c r="C30" s="458">
        <f>SUM(C21:C29)</f>
        <v>272627</v>
      </c>
      <c r="D30" s="458">
        <f>SUM(D21:D29)</f>
        <v>522390.42999999993</v>
      </c>
      <c r="E30" s="458">
        <f>SUM(E21:E29)</f>
        <v>2402454</v>
      </c>
      <c r="F30" s="555"/>
      <c r="G30" s="421"/>
      <c r="H30" s="552"/>
      <c r="I30" s="554"/>
      <c r="J30" s="421"/>
      <c r="K30" s="575"/>
      <c r="L30" s="575"/>
      <c r="M30" s="463"/>
      <c r="N30" s="463"/>
      <c r="O30" s="421"/>
    </row>
    <row r="31" spans="1:15" ht="72" customHeight="1">
      <c r="A31" s="554">
        <v>6</v>
      </c>
      <c r="B31" s="556" t="s">
        <v>518</v>
      </c>
      <c r="C31" s="1119">
        <f>SUM('Sh1-Breakup'!CR91)</f>
        <v>9077</v>
      </c>
      <c r="D31" s="421">
        <f>SUM('Sh1-Breakup'!CS91)</f>
        <v>19606.73</v>
      </c>
      <c r="E31" s="421">
        <f>SUM('Sh1-Breakup'!CT91)</f>
        <v>61569</v>
      </c>
      <c r="F31" s="555"/>
      <c r="G31" s="421"/>
      <c r="H31" s="552"/>
      <c r="I31" s="554">
        <v>5</v>
      </c>
      <c r="J31" s="600" t="s">
        <v>411</v>
      </c>
      <c r="K31" s="463">
        <v>11321</v>
      </c>
      <c r="L31" s="555">
        <v>12242.19</v>
      </c>
      <c r="M31" s="463">
        <v>54323</v>
      </c>
      <c r="N31" s="463"/>
      <c r="O31" s="421"/>
    </row>
    <row r="32" spans="1:15" ht="54.75" customHeight="1">
      <c r="A32" s="463"/>
      <c r="B32" s="550" t="s">
        <v>355</v>
      </c>
      <c r="C32" s="458">
        <f>SUM(C30:C31)</f>
        <v>281704</v>
      </c>
      <c r="D32" s="458">
        <f>SUM(D30:D31)</f>
        <v>541997.1599999999</v>
      </c>
      <c r="E32" s="458">
        <f>SUM(E30:E31)</f>
        <v>2464023</v>
      </c>
      <c r="F32" s="424"/>
      <c r="G32" s="817"/>
      <c r="H32" s="552"/>
      <c r="I32" s="755">
        <v>6</v>
      </c>
      <c r="J32" s="657" t="s">
        <v>412</v>
      </c>
      <c r="K32" s="657">
        <f>SUM('Sh1-Breakup'!CR50)</f>
        <v>1431</v>
      </c>
      <c r="L32" s="657">
        <f>SUM('Sh1-Breakup'!CS50)</f>
        <v>1692.8899999999999</v>
      </c>
      <c r="M32" s="657">
        <f>SUM('Sh1-Breakup'!CT50)</f>
        <v>5233</v>
      </c>
      <c r="N32" s="422"/>
      <c r="O32" s="421"/>
    </row>
    <row r="33" spans="1:15" ht="32.25" customHeight="1">
      <c r="A33" s="552"/>
      <c r="B33" s="552"/>
      <c r="C33" s="552"/>
      <c r="D33" s="552"/>
      <c r="E33" s="552"/>
      <c r="F33" s="552"/>
      <c r="G33" s="552"/>
      <c r="H33" s="552"/>
      <c r="I33" s="463"/>
      <c r="J33" s="550" t="s">
        <v>95</v>
      </c>
      <c r="K33" s="817">
        <f>SUM(K22:K32)</f>
        <v>34658</v>
      </c>
      <c r="L33" s="424">
        <f>SUM(L22:L32)</f>
        <v>39717.700000000004</v>
      </c>
      <c r="M33" s="817">
        <f>SUM(M22:M32)</f>
        <v>222955</v>
      </c>
      <c r="N33" s="424"/>
      <c r="O33" s="817"/>
    </row>
    <row r="34" spans="1:9" ht="18">
      <c r="A34" s="552"/>
      <c r="B34" s="552"/>
      <c r="C34" s="552"/>
      <c r="D34" s="552"/>
      <c r="E34" s="552"/>
      <c r="F34" s="552"/>
      <c r="G34" s="552"/>
      <c r="H34" s="552"/>
      <c r="I34" s="552"/>
    </row>
    <row r="35" spans="1:9" ht="18">
      <c r="A35" s="552"/>
      <c r="B35" s="552"/>
      <c r="C35" s="552"/>
      <c r="D35" s="552"/>
      <c r="E35" s="552"/>
      <c r="F35" s="552"/>
      <c r="G35" s="552"/>
      <c r="H35" s="552"/>
      <c r="I35" s="552"/>
    </row>
    <row r="36" spans="1:9" ht="18">
      <c r="A36" s="552"/>
      <c r="B36" s="552"/>
      <c r="C36" s="818"/>
      <c r="D36" s="974"/>
      <c r="E36" s="818"/>
      <c r="F36" s="552"/>
      <c r="G36" s="552"/>
      <c r="H36" s="552"/>
      <c r="I36" s="552"/>
    </row>
    <row r="37" spans="1:9" ht="18">
      <c r="A37" s="552"/>
      <c r="B37" s="552"/>
      <c r="C37" s="552"/>
      <c r="D37" s="552"/>
      <c r="E37" s="552"/>
      <c r="F37" s="552"/>
      <c r="G37" s="552"/>
      <c r="H37" s="552"/>
      <c r="I37" s="552"/>
    </row>
    <row r="38" spans="1:9" ht="18">
      <c r="A38" s="552"/>
      <c r="B38" s="552"/>
      <c r="C38" s="552"/>
      <c r="D38" s="552"/>
      <c r="E38" s="552"/>
      <c r="F38" s="552"/>
      <c r="G38" s="552"/>
      <c r="H38" s="552"/>
      <c r="I38" s="552"/>
    </row>
    <row r="39" spans="1:9" ht="18">
      <c r="A39" s="552"/>
      <c r="B39" s="552"/>
      <c r="C39" s="552"/>
      <c r="D39" s="552"/>
      <c r="E39" s="552"/>
      <c r="F39" s="552"/>
      <c r="G39" s="552"/>
      <c r="H39" s="552"/>
      <c r="I39" s="552"/>
    </row>
    <row r="40" spans="1:9" ht="18">
      <c r="A40" s="552"/>
      <c r="B40" s="552"/>
      <c r="C40" s="552"/>
      <c r="D40" s="552"/>
      <c r="E40" s="552"/>
      <c r="F40" s="552"/>
      <c r="G40" s="552"/>
      <c r="H40" s="552"/>
      <c r="I40" s="552"/>
    </row>
    <row r="41" spans="1:9" ht="18">
      <c r="A41" s="552"/>
      <c r="B41" s="552"/>
      <c r="C41" s="552"/>
      <c r="D41" s="552"/>
      <c r="E41" s="552"/>
      <c r="F41" s="552"/>
      <c r="G41" s="552"/>
      <c r="H41" s="552"/>
      <c r="I41" s="552"/>
    </row>
    <row r="42" spans="1:9" ht="18">
      <c r="A42" s="552"/>
      <c r="B42" s="552"/>
      <c r="C42" s="552"/>
      <c r="D42" s="552"/>
      <c r="E42" s="552"/>
      <c r="F42" s="552"/>
      <c r="G42" s="552"/>
      <c r="H42" s="552"/>
      <c r="I42" s="552"/>
    </row>
    <row r="43" spans="1:9" ht="18">
      <c r="A43" s="552"/>
      <c r="B43" s="552"/>
      <c r="C43" s="552"/>
      <c r="D43" s="552"/>
      <c r="E43" s="552"/>
      <c r="F43" s="552"/>
      <c r="G43" s="552"/>
      <c r="H43" s="552"/>
      <c r="I43" s="552"/>
    </row>
    <row r="44" spans="1:9" ht="18">
      <c r="A44" s="552"/>
      <c r="B44" s="552"/>
      <c r="C44" s="552"/>
      <c r="D44" s="552"/>
      <c r="E44" s="552"/>
      <c r="F44" s="552"/>
      <c r="G44" s="552"/>
      <c r="H44" s="552"/>
      <c r="I44" s="552"/>
    </row>
    <row r="45" spans="1:9" ht="18">
      <c r="A45" s="552"/>
      <c r="B45" s="552"/>
      <c r="C45" s="552"/>
      <c r="D45" s="552"/>
      <c r="E45" s="552"/>
      <c r="F45" s="552"/>
      <c r="G45" s="552"/>
      <c r="H45" s="552"/>
      <c r="I45" s="552"/>
    </row>
    <row r="46" spans="1:9" ht="18">
      <c r="A46" s="552"/>
      <c r="B46" s="552"/>
      <c r="C46" s="552"/>
      <c r="D46" s="552"/>
      <c r="E46" s="552"/>
      <c r="F46" s="552"/>
      <c r="G46" s="552"/>
      <c r="H46" s="552"/>
      <c r="I46" s="552"/>
    </row>
    <row r="47" spans="1:9" ht="18">
      <c r="A47" s="552"/>
      <c r="B47" s="552"/>
      <c r="C47" s="552"/>
      <c r="D47" s="552"/>
      <c r="E47" s="552"/>
      <c r="F47" s="552"/>
      <c r="G47" s="552"/>
      <c r="H47" s="552"/>
      <c r="I47" s="552"/>
    </row>
    <row r="48" spans="1:9" ht="18">
      <c r="A48" s="552"/>
      <c r="B48" s="552"/>
      <c r="C48" s="552"/>
      <c r="D48" s="552"/>
      <c r="E48" s="552"/>
      <c r="F48" s="552"/>
      <c r="G48" s="552"/>
      <c r="H48" s="552"/>
      <c r="I48" s="552"/>
    </row>
    <row r="49" spans="1:9" ht="18">
      <c r="A49" s="552"/>
      <c r="B49" s="552"/>
      <c r="C49" s="552"/>
      <c r="D49" s="552"/>
      <c r="E49" s="552"/>
      <c r="F49" s="552"/>
      <c r="G49" s="552"/>
      <c r="H49" s="552"/>
      <c r="I49" s="552"/>
    </row>
    <row r="50" spans="1:9" ht="18">
      <c r="A50" s="552"/>
      <c r="B50" s="552"/>
      <c r="C50" s="552"/>
      <c r="D50" s="552"/>
      <c r="E50" s="552"/>
      <c r="F50" s="552"/>
      <c r="G50" s="552"/>
      <c r="H50" s="552"/>
      <c r="I50" s="552"/>
    </row>
    <row r="51" spans="1:9" ht="18">
      <c r="A51" s="552"/>
      <c r="B51" s="552"/>
      <c r="C51" s="552"/>
      <c r="D51" s="552"/>
      <c r="E51" s="552"/>
      <c r="F51" s="552"/>
      <c r="G51" s="552"/>
      <c r="H51" s="552"/>
      <c r="I51" s="552"/>
    </row>
    <row r="52" spans="1:9" ht="18">
      <c r="A52" s="552"/>
      <c r="B52" s="552"/>
      <c r="C52" s="552"/>
      <c r="D52" s="552"/>
      <c r="E52" s="552"/>
      <c r="F52" s="552"/>
      <c r="G52" s="552"/>
      <c r="H52" s="552"/>
      <c r="I52" s="552"/>
    </row>
    <row r="53" spans="1:9" ht="18">
      <c r="A53" s="552"/>
      <c r="B53" s="552"/>
      <c r="C53" s="552"/>
      <c r="D53" s="552"/>
      <c r="E53" s="552"/>
      <c r="F53" s="552"/>
      <c r="G53" s="552"/>
      <c r="H53" s="552"/>
      <c r="I53" s="552"/>
    </row>
    <row r="54" spans="1:9" ht="18">
      <c r="A54" s="552"/>
      <c r="B54" s="552"/>
      <c r="C54" s="552"/>
      <c r="D54" s="552"/>
      <c r="E54" s="552"/>
      <c r="F54" s="552"/>
      <c r="G54" s="552"/>
      <c r="H54" s="552"/>
      <c r="I54" s="552"/>
    </row>
    <row r="55" spans="1:9" ht="18">
      <c r="A55" s="552"/>
      <c r="B55" s="552"/>
      <c r="C55" s="552"/>
      <c r="D55" s="552"/>
      <c r="E55" s="552"/>
      <c r="F55" s="552"/>
      <c r="G55" s="552"/>
      <c r="H55" s="552"/>
      <c r="I55" s="552"/>
    </row>
    <row r="56" spans="1:9" ht="18">
      <c r="A56" s="552"/>
      <c r="B56" s="552"/>
      <c r="C56" s="552"/>
      <c r="D56" s="552"/>
      <c r="E56" s="552"/>
      <c r="F56" s="552"/>
      <c r="G56" s="552"/>
      <c r="H56" s="552"/>
      <c r="I56" s="552"/>
    </row>
    <row r="57" spans="1:9" ht="18">
      <c r="A57" s="552"/>
      <c r="B57" s="552"/>
      <c r="C57" s="552"/>
      <c r="D57" s="552"/>
      <c r="E57" s="552"/>
      <c r="F57" s="552"/>
      <c r="G57" s="552"/>
      <c r="H57" s="552"/>
      <c r="I57" s="552"/>
    </row>
    <row r="58" spans="1:9" ht="18">
      <c r="A58" s="552"/>
      <c r="B58" s="552"/>
      <c r="C58" s="552"/>
      <c r="D58" s="552"/>
      <c r="E58" s="552"/>
      <c r="F58" s="552"/>
      <c r="G58" s="552"/>
      <c r="H58" s="552"/>
      <c r="I58" s="552"/>
    </row>
    <row r="59" spans="1:9" ht="18">
      <c r="A59" s="552"/>
      <c r="B59" s="552"/>
      <c r="C59" s="552"/>
      <c r="D59" s="552"/>
      <c r="E59" s="552"/>
      <c r="F59" s="552"/>
      <c r="G59" s="552"/>
      <c r="H59" s="552"/>
      <c r="I59" s="552"/>
    </row>
    <row r="60" spans="1:9" ht="18">
      <c r="A60" s="552"/>
      <c r="B60" s="552"/>
      <c r="C60" s="552"/>
      <c r="D60" s="552"/>
      <c r="E60" s="552"/>
      <c r="F60" s="552"/>
      <c r="G60" s="552"/>
      <c r="H60" s="552"/>
      <c r="I60" s="552"/>
    </row>
    <row r="61" spans="1:9" ht="18">
      <c r="A61" s="552"/>
      <c r="B61" s="552"/>
      <c r="C61" s="552"/>
      <c r="D61" s="552"/>
      <c r="E61" s="552"/>
      <c r="F61" s="552"/>
      <c r="G61" s="552"/>
      <c r="H61" s="552"/>
      <c r="I61" s="552"/>
    </row>
    <row r="62" spans="1:9" ht="18">
      <c r="A62" s="552"/>
      <c r="B62" s="552"/>
      <c r="C62" s="552"/>
      <c r="D62" s="552"/>
      <c r="E62" s="552"/>
      <c r="F62" s="552"/>
      <c r="G62" s="552"/>
      <c r="H62" s="552"/>
      <c r="I62" s="552"/>
    </row>
    <row r="63" spans="1:9" ht="18">
      <c r="A63" s="552"/>
      <c r="B63" s="552"/>
      <c r="C63" s="552"/>
      <c r="D63" s="552"/>
      <c r="E63" s="552"/>
      <c r="F63" s="552"/>
      <c r="G63" s="552"/>
      <c r="H63" s="552"/>
      <c r="I63" s="552"/>
    </row>
    <row r="64" spans="1:9" ht="18">
      <c r="A64" s="552"/>
      <c r="B64" s="552"/>
      <c r="C64" s="552"/>
      <c r="D64" s="552"/>
      <c r="E64" s="552"/>
      <c r="F64" s="552"/>
      <c r="G64" s="552"/>
      <c r="H64" s="552"/>
      <c r="I64" s="552"/>
    </row>
    <row r="65" spans="1:9" ht="18">
      <c r="A65" s="552"/>
      <c r="B65" s="552"/>
      <c r="C65" s="552"/>
      <c r="D65" s="552"/>
      <c r="E65" s="552"/>
      <c r="F65" s="552"/>
      <c r="G65" s="552"/>
      <c r="H65" s="552"/>
      <c r="I65" s="552"/>
    </row>
  </sheetData>
  <sheetProtection/>
  <mergeCells count="10">
    <mergeCell ref="K19:M19"/>
    <mergeCell ref="C18:E18"/>
    <mergeCell ref="E3:F3"/>
    <mergeCell ref="C3:D3"/>
    <mergeCell ref="A1:G1"/>
    <mergeCell ref="I1:O1"/>
    <mergeCell ref="K3:L3"/>
    <mergeCell ref="M3:N3"/>
    <mergeCell ref="A17:G17"/>
    <mergeCell ref="I18:O18"/>
  </mergeCells>
  <printOptions/>
  <pageMargins left="0.7" right="0.7" top="0.75" bottom="0.75" header="0.3" footer="0.3"/>
  <pageSetup horizontalDpi="600" verticalDpi="600" orientation="portrait" paperSize="9" scale="88" r:id="rId1"/>
  <rowBreaks count="2" manualBreakCount="2">
    <brk id="16" max="255" man="1"/>
    <brk id="32" max="255" man="1"/>
  </rowBreaks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81"/>
  <sheetViews>
    <sheetView view="pageBreakPreview" zoomScale="85" zoomScaleNormal="85" zoomScaleSheetLayoutView="85" zoomScalePageLayoutView="0" workbookViewId="0" topLeftCell="N1">
      <selection activeCell="P161" sqref="P161"/>
    </sheetView>
  </sheetViews>
  <sheetFormatPr defaultColWidth="9.140625" defaultRowHeight="12.75"/>
  <cols>
    <col min="1" max="1" width="4.421875" style="1" customWidth="1"/>
    <col min="2" max="2" width="16.28125" style="0" customWidth="1"/>
    <col min="3" max="3" width="7.140625" style="0" customWidth="1"/>
    <col min="4" max="4" width="9.7109375" style="0" customWidth="1"/>
    <col min="5" max="5" width="7.28125" style="0" customWidth="1"/>
    <col min="6" max="6" width="10.421875" style="0" customWidth="1"/>
    <col min="7" max="7" width="6.00390625" style="0" customWidth="1"/>
    <col min="8" max="8" width="9.8515625" style="0" customWidth="1"/>
    <col min="9" max="9" width="6.421875" style="0" customWidth="1"/>
    <col min="10" max="10" width="10.421875" style="0" customWidth="1"/>
    <col min="11" max="11" width="8.8515625" style="0" customWidth="1"/>
    <col min="12" max="12" width="9.28125" style="0" customWidth="1"/>
    <col min="13" max="13" width="7.421875" style="0" customWidth="1"/>
    <col min="14" max="14" width="9.421875" style="0" customWidth="1"/>
    <col min="15" max="15" width="6.8515625" style="0" customWidth="1"/>
    <col min="16" max="16" width="9.00390625" style="0" customWidth="1"/>
    <col min="17" max="17" width="6.140625" style="0" customWidth="1"/>
    <col min="18" max="18" width="10.421875" style="0" customWidth="1"/>
    <col min="19" max="20" width="9.00390625" style="0" customWidth="1"/>
    <col min="21" max="21" width="6.7109375" style="0" customWidth="1"/>
    <col min="22" max="22" width="9.57421875" style="0" customWidth="1"/>
    <col min="23" max="23" width="6.7109375" style="0" customWidth="1"/>
    <col min="24" max="24" width="10.7109375" style="0" customWidth="1"/>
    <col min="25" max="25" width="6.7109375" style="0" customWidth="1"/>
    <col min="26" max="26" width="9.57421875" style="0" customWidth="1"/>
    <col min="27" max="28" width="9.28125" style="0" customWidth="1"/>
    <col min="29" max="29" width="10.8515625" style="0" customWidth="1"/>
    <col min="30" max="30" width="13.140625" style="0" customWidth="1"/>
  </cols>
  <sheetData>
    <row r="1" spans="26:28" ht="15.75">
      <c r="Z1" s="315" t="s">
        <v>98</v>
      </c>
      <c r="AA1" s="315"/>
      <c r="AB1" s="315"/>
    </row>
    <row r="2" ht="13.5" thickBot="1"/>
    <row r="3" spans="1:31" ht="18.75" thickBot="1">
      <c r="A3" s="1587" t="s">
        <v>398</v>
      </c>
      <c r="B3" s="1728"/>
      <c r="C3" s="1728"/>
      <c r="D3" s="1728"/>
      <c r="E3" s="1728"/>
      <c r="F3" s="1728"/>
      <c r="G3" s="1728"/>
      <c r="H3" s="1728"/>
      <c r="I3" s="1728"/>
      <c r="J3" s="1728"/>
      <c r="K3" s="1728"/>
      <c r="L3" s="1728"/>
      <c r="M3" s="1728"/>
      <c r="N3" s="1728"/>
      <c r="O3" s="1728"/>
      <c r="P3" s="1728"/>
      <c r="Q3" s="1728"/>
      <c r="R3" s="1728"/>
      <c r="S3" s="1728"/>
      <c r="T3" s="1728"/>
      <c r="U3" s="1728"/>
      <c r="V3" s="1728"/>
      <c r="W3" s="1728"/>
      <c r="X3" s="1728"/>
      <c r="Y3" s="1728"/>
      <c r="Z3" s="1728"/>
      <c r="AA3" s="1728"/>
      <c r="AB3" s="1728"/>
      <c r="AC3" s="1728"/>
      <c r="AD3" s="1729"/>
      <c r="AE3" s="80"/>
    </row>
    <row r="6" spans="1:31" ht="26.25" customHeight="1">
      <c r="A6" s="1586" t="s">
        <v>106</v>
      </c>
      <c r="B6" s="1752" t="s">
        <v>107</v>
      </c>
      <c r="C6" s="1748" t="s">
        <v>376</v>
      </c>
      <c r="D6" s="1749"/>
      <c r="E6" s="1722" t="s">
        <v>379</v>
      </c>
      <c r="F6" s="1723"/>
      <c r="G6" s="1723"/>
      <c r="H6" s="1723"/>
      <c r="I6" s="1723"/>
      <c r="J6" s="1723"/>
      <c r="K6" s="1723"/>
      <c r="L6" s="1724"/>
      <c r="M6" s="1722" t="s">
        <v>378</v>
      </c>
      <c r="N6" s="1723"/>
      <c r="O6" s="1723"/>
      <c r="P6" s="1723"/>
      <c r="Q6" s="1723"/>
      <c r="R6" s="1723"/>
      <c r="S6" s="1723"/>
      <c r="T6" s="1724"/>
      <c r="U6" s="1745" t="s">
        <v>377</v>
      </c>
      <c r="V6" s="1745"/>
      <c r="W6" s="1745"/>
      <c r="X6" s="1745"/>
      <c r="Y6" s="1745"/>
      <c r="Z6" s="1745"/>
      <c r="AA6" s="1745"/>
      <c r="AB6" s="1745"/>
      <c r="AC6" s="1746" t="s">
        <v>235</v>
      </c>
      <c r="AD6" s="1747"/>
      <c r="AE6" s="13"/>
    </row>
    <row r="7" spans="1:31" ht="15">
      <c r="A7" s="1754"/>
      <c r="B7" s="1753"/>
      <c r="C7" s="1750"/>
      <c r="D7" s="1751"/>
      <c r="E7" s="1725" t="s">
        <v>99</v>
      </c>
      <c r="F7" s="1725"/>
      <c r="G7" s="1725" t="s">
        <v>100</v>
      </c>
      <c r="H7" s="1725"/>
      <c r="I7" s="1725" t="s">
        <v>101</v>
      </c>
      <c r="J7" s="1725"/>
      <c r="K7" s="1725" t="s">
        <v>102</v>
      </c>
      <c r="L7" s="1725"/>
      <c r="M7" s="1725" t="s">
        <v>103</v>
      </c>
      <c r="N7" s="1725"/>
      <c r="O7" s="1725" t="s">
        <v>100</v>
      </c>
      <c r="P7" s="1725"/>
      <c r="Q7" s="1725" t="s">
        <v>101</v>
      </c>
      <c r="R7" s="1725"/>
      <c r="S7" s="1725" t="s">
        <v>102</v>
      </c>
      <c r="T7" s="1725"/>
      <c r="U7" s="1725" t="s">
        <v>103</v>
      </c>
      <c r="V7" s="1725"/>
      <c r="W7" s="1725" t="s">
        <v>100</v>
      </c>
      <c r="X7" s="1725"/>
      <c r="Y7" s="1725" t="s">
        <v>101</v>
      </c>
      <c r="Z7" s="1725"/>
      <c r="AA7" s="1725" t="s">
        <v>102</v>
      </c>
      <c r="AB7" s="1725"/>
      <c r="AC7" s="76" t="s">
        <v>104</v>
      </c>
      <c r="AD7" s="76" t="s">
        <v>105</v>
      </c>
      <c r="AE7" s="1"/>
    </row>
    <row r="8" spans="3:31" ht="12.75" customHeight="1">
      <c r="C8" s="76" t="s">
        <v>108</v>
      </c>
      <c r="D8" s="76" t="s">
        <v>109</v>
      </c>
      <c r="E8" s="76" t="s">
        <v>110</v>
      </c>
      <c r="F8" s="76" t="s">
        <v>109</v>
      </c>
      <c r="G8" s="76" t="s">
        <v>111</v>
      </c>
      <c r="H8" s="76" t="s">
        <v>109</v>
      </c>
      <c r="I8" s="76" t="s">
        <v>111</v>
      </c>
      <c r="J8" s="76" t="s">
        <v>109</v>
      </c>
      <c r="K8" s="76" t="s">
        <v>112</v>
      </c>
      <c r="L8" s="76" t="s">
        <v>113</v>
      </c>
      <c r="M8" s="76" t="s">
        <v>110</v>
      </c>
      <c r="N8" s="76" t="s">
        <v>109</v>
      </c>
      <c r="O8" s="76" t="s">
        <v>111</v>
      </c>
      <c r="P8" s="76" t="s">
        <v>109</v>
      </c>
      <c r="Q8" s="76" t="s">
        <v>111</v>
      </c>
      <c r="R8" s="76" t="s">
        <v>109</v>
      </c>
      <c r="S8" s="76" t="s">
        <v>112</v>
      </c>
      <c r="T8" s="76" t="s">
        <v>113</v>
      </c>
      <c r="U8" s="76" t="s">
        <v>110</v>
      </c>
      <c r="V8" s="76" t="s">
        <v>109</v>
      </c>
      <c r="W8" s="76" t="s">
        <v>111</v>
      </c>
      <c r="X8" s="76" t="s">
        <v>109</v>
      </c>
      <c r="Y8" s="76" t="s">
        <v>111</v>
      </c>
      <c r="Z8" s="76" t="s">
        <v>109</v>
      </c>
      <c r="AA8" s="76" t="s">
        <v>112</v>
      </c>
      <c r="AB8" s="76" t="s">
        <v>113</v>
      </c>
      <c r="AC8" s="76"/>
      <c r="AD8" s="76"/>
      <c r="AE8" s="1"/>
    </row>
    <row r="9" spans="1:2" ht="18" customHeight="1">
      <c r="A9" s="1726" t="s">
        <v>18</v>
      </c>
      <c r="B9" s="1727"/>
    </row>
    <row r="10" spans="1:30" ht="24" customHeight="1">
      <c r="A10" s="40">
        <v>1</v>
      </c>
      <c r="B10" s="30" t="s">
        <v>19</v>
      </c>
      <c r="C10" s="30">
        <f>SUM('Sh1-Breakup'!CI10)</f>
        <v>262</v>
      </c>
      <c r="D10" s="30">
        <f>SUM('Sh1-Breakup'!CJ10)</f>
        <v>405.4</v>
      </c>
      <c r="E10" s="30">
        <f>SUM('Sh1-Breakup'!C10)</f>
        <v>78</v>
      </c>
      <c r="F10" s="30">
        <f>SUM('Sh1-Breakup'!D10)</f>
        <v>121.62</v>
      </c>
      <c r="G10" s="264">
        <f>SUM('Sh1-Breakup'!J10)</f>
        <v>6</v>
      </c>
      <c r="H10" s="122">
        <f>SUM('Sh1-Breakup'!K10)</f>
        <v>12.67</v>
      </c>
      <c r="I10" s="30">
        <f>SUM('Sh1-Breakup'!L10)</f>
        <v>3</v>
      </c>
      <c r="J10" s="122">
        <f>SUM('Sh1-Breakup'!M10)</f>
        <v>3.25</v>
      </c>
      <c r="K10" s="122">
        <f>SUM('Sh1-Breakup'!U10)</f>
        <v>3.8461538461538463</v>
      </c>
      <c r="L10" s="122">
        <f>SUM('Sh1-Breakup'!V10)</f>
        <v>2.67225785232692</v>
      </c>
      <c r="M10" s="30">
        <f>SUM('Sh1-Breakup'!AE10)</f>
        <v>78</v>
      </c>
      <c r="N10" s="30">
        <f>SUM('Sh1-Breakup'!AF10)</f>
        <v>121.62</v>
      </c>
      <c r="O10" s="30">
        <f>SUM('Sh1-Breakup'!AL10)</f>
        <v>11</v>
      </c>
      <c r="P10" s="122">
        <f>SUM('Sh1-Breakup'!AM10)</f>
        <v>12.5</v>
      </c>
      <c r="Q10" s="30">
        <f>SUM('Sh1-Breakup'!AN10)</f>
        <v>2</v>
      </c>
      <c r="R10" s="122">
        <f>SUM('Sh1-Breakup'!AO10)</f>
        <v>7.1</v>
      </c>
      <c r="S10" s="122">
        <f>SUM(Q10/M10)*100</f>
        <v>2.564102564102564</v>
      </c>
      <c r="T10" s="122">
        <f>SUM(R10/N10)*100</f>
        <v>5.837855615852655</v>
      </c>
      <c r="U10" s="30">
        <f>SUM('Sh1-Breakup'!BG10)</f>
        <v>106</v>
      </c>
      <c r="V10" s="122">
        <f>SUM('Sh1-Breakup'!BH10)</f>
        <v>162.16</v>
      </c>
      <c r="W10" s="30">
        <f>SUM('Sh1-Breakup'!BN10)</f>
        <v>20</v>
      </c>
      <c r="X10" s="122">
        <f>SUM('Sh1-Breakup'!BO10)</f>
        <v>31.19</v>
      </c>
      <c r="Y10" s="30">
        <f>SUM('Sh1-Breakup'!BP10)</f>
        <v>12</v>
      </c>
      <c r="Z10" s="122">
        <f>SUM('Sh1-Breakup'!BQ10)</f>
        <v>9.39</v>
      </c>
      <c r="AA10" s="122">
        <f>SUM('Sh1-Breakup'!BY10)</f>
        <v>11.320754716981133</v>
      </c>
      <c r="AB10" s="122">
        <f>SUM('Sh1-Breakup'!BZ10)</f>
        <v>5.790577207696103</v>
      </c>
      <c r="AC10" s="122">
        <f>SUM(H10+X10+P10)</f>
        <v>56.36</v>
      </c>
      <c r="AD10" s="122">
        <f>SUM(Z10+R10+J10)</f>
        <v>19.740000000000002</v>
      </c>
    </row>
    <row r="11" spans="1:30" ht="24" customHeight="1">
      <c r="A11" s="40">
        <v>2</v>
      </c>
      <c r="B11" s="30" t="s">
        <v>20</v>
      </c>
      <c r="C11" s="30">
        <f>SUM('Sh1-Breakup'!CI11)</f>
        <v>1038</v>
      </c>
      <c r="D11" s="30">
        <f>SUM('Sh1-Breakup'!CJ11)</f>
        <v>1161.61</v>
      </c>
      <c r="E11" s="30">
        <f>SUM('Sh1-Breakup'!C11)</f>
        <v>519</v>
      </c>
      <c r="F11" s="30">
        <f>SUM('Sh1-Breakup'!D11)</f>
        <v>580.8</v>
      </c>
      <c r="G11" s="30">
        <f>SUM('Sh1-Breakup'!J11)</f>
        <v>0</v>
      </c>
      <c r="H11" s="30">
        <f>SUM('Sh1-Breakup'!K11)</f>
        <v>0</v>
      </c>
      <c r="I11" s="30">
        <f>SUM('Sh1-Breakup'!L11)</f>
        <v>0</v>
      </c>
      <c r="J11" s="122">
        <f>SUM('Sh1-Breakup'!M11)</f>
        <v>0</v>
      </c>
      <c r="K11" s="122">
        <f>SUM('Sh1-Breakup'!U11)</f>
        <v>0</v>
      </c>
      <c r="L11" s="122">
        <f>SUM('Sh1-Breakup'!V11)</f>
        <v>0</v>
      </c>
      <c r="M11" s="30">
        <f>SUM('Sh1-Breakup'!AE11)</f>
        <v>519</v>
      </c>
      <c r="N11" s="30">
        <f>SUM('Sh1-Breakup'!AF11)</f>
        <v>580.81</v>
      </c>
      <c r="O11" s="30">
        <f>SUM('Sh1-Breakup'!AL11)</f>
        <v>16</v>
      </c>
      <c r="P11" s="122">
        <f>SUM('Sh1-Breakup'!AM11)</f>
        <v>22.8</v>
      </c>
      <c r="Q11" s="30">
        <f>SUM('Sh1-Breakup'!AN11)</f>
        <v>6</v>
      </c>
      <c r="R11" s="122">
        <f>SUM('Sh1-Breakup'!AO11)</f>
        <v>6.98</v>
      </c>
      <c r="S11" s="122">
        <f aca="true" t="shared" si="0" ref="S11:S35">SUM(Q11/M11)*100</f>
        <v>1.1560693641618496</v>
      </c>
      <c r="T11" s="122">
        <f aca="true" t="shared" si="1" ref="T11:T35">SUM(R11/N11)*100</f>
        <v>1.2017699419775831</v>
      </c>
      <c r="U11" s="30">
        <f>SUM('Sh1-Breakup'!BG11)</f>
        <v>0</v>
      </c>
      <c r="V11" s="122">
        <f>SUM('Sh1-Breakup'!BH11)</f>
        <v>0</v>
      </c>
      <c r="W11" s="30">
        <f>SUM('Sh1-Breakup'!BN11)</f>
        <v>0</v>
      </c>
      <c r="X11" s="122">
        <f>SUM('Sh1-Breakup'!BO11)</f>
        <v>0</v>
      </c>
      <c r="Y11" s="30">
        <f>SUM('Sh1-Breakup'!BP11)</f>
        <v>0</v>
      </c>
      <c r="Z11" s="122">
        <f>SUM('Sh1-Breakup'!BQ11)</f>
        <v>0</v>
      </c>
      <c r="AA11" s="122">
        <f>SUM('Sh1-Breakup'!BY11)</f>
        <v>0</v>
      </c>
      <c r="AB11" s="122">
        <f>SUM('Sh1-Breakup'!BZ11)</f>
        <v>0</v>
      </c>
      <c r="AC11" s="122">
        <f aca="true" t="shared" si="2" ref="AC11:AC18">SUM(H11+X11+P11)</f>
        <v>22.8</v>
      </c>
      <c r="AD11" s="122">
        <f aca="true" t="shared" si="3" ref="AD11:AD18">SUM(Z11+R11+J11)</f>
        <v>6.98</v>
      </c>
    </row>
    <row r="12" spans="1:30" ht="24" customHeight="1">
      <c r="A12" s="40">
        <v>3</v>
      </c>
      <c r="B12" s="30" t="s">
        <v>21</v>
      </c>
      <c r="C12" s="30">
        <f>SUM('Sh1-Breakup'!CI12)</f>
        <v>2630</v>
      </c>
      <c r="D12" s="30">
        <f>SUM('Sh1-Breakup'!CJ12)</f>
        <v>3101.28</v>
      </c>
      <c r="E12" s="30">
        <f>SUM('Sh1-Breakup'!C12)</f>
        <v>789</v>
      </c>
      <c r="F12" s="30">
        <f>SUM('Sh1-Breakup'!D12)</f>
        <v>930.38</v>
      </c>
      <c r="G12" s="30">
        <f>SUM('Sh1-Breakup'!J12)</f>
        <v>41</v>
      </c>
      <c r="H12" s="30">
        <f>SUM('Sh1-Breakup'!K12)</f>
        <v>164.24</v>
      </c>
      <c r="I12" s="30">
        <f>SUM('Sh1-Breakup'!L12)</f>
        <v>41</v>
      </c>
      <c r="J12" s="122">
        <f>SUM('Sh1-Breakup'!M12)</f>
        <v>164.24</v>
      </c>
      <c r="K12" s="122">
        <f>SUM('Sh1-Breakup'!U12)</f>
        <v>5.196451204055767</v>
      </c>
      <c r="L12" s="122">
        <f>SUM('Sh1-Breakup'!V12)</f>
        <v>17.65300199918313</v>
      </c>
      <c r="M12" s="30">
        <f>SUM('Sh1-Breakup'!AE12)</f>
        <v>789</v>
      </c>
      <c r="N12" s="30">
        <f>SUM('Sh1-Breakup'!AF12)</f>
        <v>930.38</v>
      </c>
      <c r="O12" s="30">
        <f>SUM('Sh1-Breakup'!AL12)</f>
        <v>103</v>
      </c>
      <c r="P12" s="122">
        <f>SUM('Sh1-Breakup'!AM12)</f>
        <v>226.69</v>
      </c>
      <c r="Q12" s="30">
        <f>SUM('Sh1-Breakup'!AN12)</f>
        <v>103</v>
      </c>
      <c r="R12" s="122">
        <f>SUM('Sh1-Breakup'!AO12)</f>
        <v>226.69</v>
      </c>
      <c r="S12" s="122">
        <f t="shared" si="0"/>
        <v>13.054499366286437</v>
      </c>
      <c r="T12" s="122">
        <f t="shared" si="1"/>
        <v>24.365313097873987</v>
      </c>
      <c r="U12" s="30">
        <f>SUM('Sh1-Breakup'!BG12)</f>
        <v>1052</v>
      </c>
      <c r="V12" s="122">
        <f>SUM('Sh1-Breakup'!BH12)</f>
        <v>1240.5200000000002</v>
      </c>
      <c r="W12" s="30">
        <f>SUM('Sh1-Breakup'!BN12)</f>
        <v>417</v>
      </c>
      <c r="X12" s="30">
        <f>SUM('Sh1-Breakup'!BO12)</f>
        <v>825.2</v>
      </c>
      <c r="Y12" s="30">
        <f>SUM('Sh1-Breakup'!BP12)</f>
        <v>152</v>
      </c>
      <c r="Z12" s="122">
        <f>SUM('Sh1-Breakup'!BQ12)</f>
        <v>328.87</v>
      </c>
      <c r="AA12" s="122">
        <f>SUM('Sh1-Breakup'!BY12)</f>
        <v>14.44866920152091</v>
      </c>
      <c r="AB12" s="122">
        <f>SUM('Sh1-Breakup'!BZ12)</f>
        <v>26.510656821332983</v>
      </c>
      <c r="AC12" s="122">
        <f t="shared" si="2"/>
        <v>1216.13</v>
      </c>
      <c r="AD12" s="122">
        <f t="shared" si="3"/>
        <v>719.8</v>
      </c>
    </row>
    <row r="13" spans="1:30" ht="24" customHeight="1">
      <c r="A13" s="40">
        <v>4</v>
      </c>
      <c r="B13" s="30" t="s">
        <v>22</v>
      </c>
      <c r="C13" s="30">
        <f>SUM('Sh1-Breakup'!CI13)</f>
        <v>1457</v>
      </c>
      <c r="D13" s="30">
        <f>SUM('Sh1-Breakup'!CJ13)</f>
        <v>1792.69</v>
      </c>
      <c r="E13" s="30">
        <f>SUM('Sh1-Breakup'!C13)</f>
        <v>323</v>
      </c>
      <c r="F13" s="30">
        <f>SUM('Sh1-Breakup'!D13)</f>
        <v>398.37</v>
      </c>
      <c r="G13" s="30">
        <f>SUM('Sh1-Breakup'!J13)</f>
        <v>11</v>
      </c>
      <c r="H13" s="30">
        <f>SUM('Sh1-Breakup'!K13)</f>
        <v>25.95</v>
      </c>
      <c r="I13" s="30">
        <f>SUM('Sh1-Breakup'!L13)</f>
        <v>0</v>
      </c>
      <c r="J13" s="122">
        <f>SUM('Sh1-Breakup'!M13)</f>
        <v>0</v>
      </c>
      <c r="K13" s="122">
        <f>SUM('Sh1-Breakup'!U13)</f>
        <v>0</v>
      </c>
      <c r="L13" s="122">
        <f>SUM('Sh1-Breakup'!V13)</f>
        <v>0</v>
      </c>
      <c r="M13" s="30">
        <f>SUM('Sh1-Breakup'!AE13)</f>
        <v>485</v>
      </c>
      <c r="N13" s="30">
        <f>SUM('Sh1-Breakup'!AF13)</f>
        <v>597.57</v>
      </c>
      <c r="O13" s="30">
        <f>SUM('Sh1-Breakup'!AL13)</f>
        <v>106</v>
      </c>
      <c r="P13" s="122">
        <f>SUM('Sh1-Breakup'!AM13)</f>
        <v>233.19</v>
      </c>
      <c r="Q13" s="30">
        <f>SUM('Sh1-Breakup'!AN13)</f>
        <v>105</v>
      </c>
      <c r="R13" s="122">
        <f>SUM('Sh1-Breakup'!AO13)</f>
        <v>230.25</v>
      </c>
      <c r="S13" s="122">
        <f t="shared" si="0"/>
        <v>21.649484536082475</v>
      </c>
      <c r="T13" s="122">
        <f t="shared" si="1"/>
        <v>38.53105075556002</v>
      </c>
      <c r="U13" s="30">
        <f>SUM('Sh1-Breakup'!BG13)</f>
        <v>649</v>
      </c>
      <c r="V13" s="122">
        <f>SUM('Sh1-Breakup'!BH13)</f>
        <v>796.75</v>
      </c>
      <c r="W13" s="30">
        <f>SUM('Sh1-Breakup'!BN13)</f>
        <v>181</v>
      </c>
      <c r="X13" s="30">
        <f>SUM('Sh1-Breakup'!BO13)</f>
        <v>480.04</v>
      </c>
      <c r="Y13" s="30">
        <f>SUM('Sh1-Breakup'!BP13)</f>
        <v>0</v>
      </c>
      <c r="Z13" s="122">
        <f>SUM('Sh1-Breakup'!BQ13)</f>
        <v>0</v>
      </c>
      <c r="AA13" s="122">
        <f>SUM('Sh1-Breakup'!BY13)</f>
        <v>0</v>
      </c>
      <c r="AB13" s="122">
        <f>SUM('Sh1-Breakup'!BZ13)</f>
        <v>0</v>
      </c>
      <c r="AC13" s="122">
        <f t="shared" si="2"/>
        <v>739.1800000000001</v>
      </c>
      <c r="AD13" s="122">
        <f t="shared" si="3"/>
        <v>230.25</v>
      </c>
    </row>
    <row r="14" spans="1:30" ht="24" customHeight="1">
      <c r="A14" s="40">
        <v>5</v>
      </c>
      <c r="B14" s="55" t="s">
        <v>23</v>
      </c>
      <c r="C14" s="30">
        <f>SUM('Sh1-Breakup'!CI16)</f>
        <v>2818</v>
      </c>
      <c r="D14" s="30">
        <f>SUM('Sh1-Breakup'!CJ16)</f>
        <v>3368.8360000000002</v>
      </c>
      <c r="E14" s="30">
        <f>SUM('Sh1-Breakup'!C16)</f>
        <v>507</v>
      </c>
      <c r="F14" s="30">
        <f>SUM('Sh1-Breakup'!D16)</f>
        <v>606.39</v>
      </c>
      <c r="G14" s="30">
        <f>SUM('Sh1-Breakup'!J16)</f>
        <v>30</v>
      </c>
      <c r="H14" s="30">
        <f>SUM('Sh1-Breakup'!K16)</f>
        <v>65.27</v>
      </c>
      <c r="I14" s="30">
        <f>SUM('Sh1-Breakup'!L16)</f>
        <v>27</v>
      </c>
      <c r="J14" s="122">
        <f>SUM('Sh1-Breakup'!M16)</f>
        <v>57.27</v>
      </c>
      <c r="K14" s="122">
        <f>SUM('Sh1-Breakup'!U16)</f>
        <v>5.325443786982249</v>
      </c>
      <c r="L14" s="122">
        <f>SUM('Sh1-Breakup'!V16)</f>
        <v>9.444416959382576</v>
      </c>
      <c r="M14" s="30">
        <f>SUM('Sh1-Breakup'!AE16)</f>
        <v>1184</v>
      </c>
      <c r="N14" s="30">
        <f>SUM('Sh1-Breakup'!AF16)</f>
        <v>1414.91</v>
      </c>
      <c r="O14" s="30">
        <f>SUM('Sh1-Breakup'!AL16)</f>
        <v>125</v>
      </c>
      <c r="P14" s="122">
        <f>SUM('Sh1-Breakup'!AM16)</f>
        <v>210.13</v>
      </c>
      <c r="Q14" s="30">
        <f>SUM('Sh1-Breakup'!AN16)</f>
        <v>102</v>
      </c>
      <c r="R14" s="122">
        <f>SUM('Sh1-Breakup'!AO16)</f>
        <v>199.08</v>
      </c>
      <c r="S14" s="122">
        <f t="shared" si="0"/>
        <v>8.614864864864865</v>
      </c>
      <c r="T14" s="122">
        <f t="shared" si="1"/>
        <v>14.070152871914116</v>
      </c>
      <c r="U14" s="30">
        <f>SUM('Sh1-Breakup'!BG16)</f>
        <v>1127</v>
      </c>
      <c r="V14" s="122">
        <f>SUM('Sh1-Breakup'!BH16)</f>
        <v>1347.536</v>
      </c>
      <c r="W14" s="30">
        <f>SUM('Sh1-Breakup'!BN16)</f>
        <v>302</v>
      </c>
      <c r="X14" s="30">
        <f>SUM('Sh1-Breakup'!BO16)</f>
        <v>552.1</v>
      </c>
      <c r="Y14" s="30">
        <f>SUM('Sh1-Breakup'!BP16)</f>
        <v>95</v>
      </c>
      <c r="Z14" s="122">
        <f>SUM('Sh1-Breakup'!BQ16)</f>
        <v>130.5</v>
      </c>
      <c r="AA14" s="122">
        <f>SUM('Sh1-Breakup'!BY16)</f>
        <v>8.429458740017747</v>
      </c>
      <c r="AB14" s="122">
        <f>SUM('Sh1-Breakup'!BZ16)</f>
        <v>9.684342384915876</v>
      </c>
      <c r="AC14" s="122">
        <f t="shared" si="2"/>
        <v>827.5</v>
      </c>
      <c r="AD14" s="122">
        <f t="shared" si="3"/>
        <v>386.85</v>
      </c>
    </row>
    <row r="15" spans="1:30" ht="24" customHeight="1">
      <c r="A15" s="40">
        <v>6</v>
      </c>
      <c r="B15" s="30" t="s">
        <v>24</v>
      </c>
      <c r="C15" s="30">
        <f>SUM('Sh1-Breakup'!CI17)</f>
        <v>2526</v>
      </c>
      <c r="D15" s="30">
        <f>SUM('Sh1-Breakup'!CJ17)</f>
        <v>2993.38</v>
      </c>
      <c r="E15" s="30">
        <f>SUM('Sh1-Breakup'!C17)</f>
        <v>758</v>
      </c>
      <c r="F15" s="30">
        <f>SUM('Sh1-Breakup'!D17)</f>
        <v>898.01</v>
      </c>
      <c r="G15" s="30">
        <f>SUM('Sh1-Breakup'!J17)</f>
        <v>217</v>
      </c>
      <c r="H15" s="122">
        <f>SUM('Sh1-Breakup'!K17)</f>
        <v>454.9</v>
      </c>
      <c r="I15" s="30">
        <f>SUM('Sh1-Breakup'!L17)</f>
        <v>86</v>
      </c>
      <c r="J15" s="122">
        <f>SUM('Sh1-Breakup'!M17)</f>
        <v>257.16</v>
      </c>
      <c r="K15" s="122">
        <f>SUM('Sh1-Breakup'!U17)</f>
        <v>11.345646437994723</v>
      </c>
      <c r="L15" s="122">
        <f>SUM('Sh1-Breakup'!V17)</f>
        <v>28.636652153094065</v>
      </c>
      <c r="M15" s="30">
        <f>SUM('Sh1-Breakup'!AE17)</f>
        <v>758</v>
      </c>
      <c r="N15" s="30">
        <f>SUM('Sh1-Breakup'!AF17)</f>
        <v>898.01</v>
      </c>
      <c r="O15" s="30">
        <f>SUM('Sh1-Breakup'!AL17)</f>
        <v>174</v>
      </c>
      <c r="P15" s="122">
        <f>SUM('Sh1-Breakup'!AM17)</f>
        <v>567.59</v>
      </c>
      <c r="Q15" s="30">
        <f>SUM('Sh1-Breakup'!AN17)</f>
        <v>107</v>
      </c>
      <c r="R15" s="122">
        <f>SUM('Sh1-Breakup'!AO17)</f>
        <v>439.19</v>
      </c>
      <c r="S15" s="122">
        <f t="shared" si="0"/>
        <v>14.116094986807386</v>
      </c>
      <c r="T15" s="122">
        <f t="shared" si="1"/>
        <v>48.9070277613835</v>
      </c>
      <c r="U15" s="30">
        <f>SUM('Sh1-Breakup'!BG17)</f>
        <v>1010</v>
      </c>
      <c r="V15" s="122">
        <f>SUM('Sh1-Breakup'!BH17)</f>
        <v>1197.3600000000001</v>
      </c>
      <c r="W15" s="30">
        <f>SUM('Sh1-Breakup'!BN17)</f>
        <v>533</v>
      </c>
      <c r="X15" s="30">
        <f>SUM('Sh1-Breakup'!BO17)</f>
        <v>1197.42</v>
      </c>
      <c r="Y15" s="30">
        <f>SUM('Sh1-Breakup'!BP17)</f>
        <v>253</v>
      </c>
      <c r="Z15" s="122">
        <f>SUM('Sh1-Breakup'!BQ17)</f>
        <v>581.21</v>
      </c>
      <c r="AA15" s="122">
        <f>SUM('Sh1-Breakup'!BY17)</f>
        <v>25.04950495049505</v>
      </c>
      <c r="AB15" s="122">
        <f>SUM('Sh1-Breakup'!BZ17)</f>
        <v>48.540956771564105</v>
      </c>
      <c r="AC15" s="122">
        <f t="shared" si="2"/>
        <v>2219.9100000000003</v>
      </c>
      <c r="AD15" s="122">
        <f t="shared" si="3"/>
        <v>1277.5600000000002</v>
      </c>
    </row>
    <row r="16" spans="1:30" ht="24" customHeight="1">
      <c r="A16" s="40">
        <v>7</v>
      </c>
      <c r="B16" s="30" t="s">
        <v>25</v>
      </c>
      <c r="C16" s="30">
        <f>SUM('Sh1-Breakup'!CI18)</f>
        <v>4617</v>
      </c>
      <c r="D16" s="30">
        <f>SUM('Sh1-Breakup'!CJ18)</f>
        <v>6056.71</v>
      </c>
      <c r="E16" s="30">
        <f>SUM('Sh1-Breakup'!C18)</f>
        <v>1061</v>
      </c>
      <c r="F16" s="30">
        <f>SUM('Sh1-Breakup'!D18)</f>
        <v>1393.04</v>
      </c>
      <c r="G16" s="30">
        <f>SUM('Sh1-Breakup'!J18)</f>
        <v>21</v>
      </c>
      <c r="H16" s="30">
        <f>SUM('Sh1-Breakup'!K18)</f>
        <v>105</v>
      </c>
      <c r="I16" s="30">
        <f>SUM('Sh1-Breakup'!L18)</f>
        <v>19</v>
      </c>
      <c r="J16" s="122">
        <f>SUM('Sh1-Breakup'!M18)</f>
        <v>97.03</v>
      </c>
      <c r="K16" s="122">
        <f>SUM('Sh1-Breakup'!U18)</f>
        <v>1.7907634307257305</v>
      </c>
      <c r="L16" s="122">
        <f>SUM('Sh1-Breakup'!V18)</f>
        <v>6.965341985872624</v>
      </c>
      <c r="M16" s="30">
        <f>SUM('Sh1-Breakup'!AE18)</f>
        <v>1523</v>
      </c>
      <c r="N16" s="30">
        <f>SUM('Sh1-Breakup'!AF18)</f>
        <v>1998.72</v>
      </c>
      <c r="O16" s="30">
        <f>SUM('Sh1-Breakup'!AL18)</f>
        <v>899</v>
      </c>
      <c r="P16" s="122">
        <f>SUM('Sh1-Breakup'!AM18)</f>
        <v>1596.03</v>
      </c>
      <c r="Q16" s="30">
        <f>SUM('Sh1-Breakup'!AN18)</f>
        <v>186</v>
      </c>
      <c r="R16" s="122">
        <f>SUM('Sh1-Breakup'!AO18)</f>
        <v>401.25</v>
      </c>
      <c r="S16" s="122">
        <f t="shared" si="0"/>
        <v>12.21273801707157</v>
      </c>
      <c r="T16" s="122">
        <f t="shared" si="1"/>
        <v>20.075348222862633</v>
      </c>
      <c r="U16" s="30">
        <f>SUM('Sh1-Breakup'!BG18)</f>
        <v>2033</v>
      </c>
      <c r="V16" s="122">
        <f>SUM('Sh1-Breakup'!BH18)</f>
        <v>2664.95</v>
      </c>
      <c r="W16" s="30">
        <f>SUM('Sh1-Breakup'!BM18)</f>
        <v>1864</v>
      </c>
      <c r="X16" s="30">
        <f>SUM('Sh1-Breakup'!BN18)</f>
        <v>1020</v>
      </c>
      <c r="Y16" s="30">
        <f>SUM('Sh1-Breakup'!BP18)</f>
        <v>279</v>
      </c>
      <c r="Z16" s="122">
        <f>SUM('Sh1-Breakup'!BQ18)</f>
        <v>698.72</v>
      </c>
      <c r="AA16" s="122">
        <f>SUM('Sh1-Breakup'!BY18)</f>
        <v>13.723561239547466</v>
      </c>
      <c r="AB16" s="122">
        <f>SUM('Sh1-Breakup'!BZ18)</f>
        <v>26.218878402971917</v>
      </c>
      <c r="AC16" s="122">
        <f t="shared" si="2"/>
        <v>2721.0299999999997</v>
      </c>
      <c r="AD16" s="122">
        <f t="shared" si="3"/>
        <v>1197</v>
      </c>
    </row>
    <row r="17" spans="1:30" ht="24" customHeight="1">
      <c r="A17" s="40">
        <v>8</v>
      </c>
      <c r="B17" s="30" t="s">
        <v>26</v>
      </c>
      <c r="C17" s="30">
        <f>SUM('Sh1-Breakup'!CI19)</f>
        <v>462</v>
      </c>
      <c r="D17" s="30">
        <f>SUM('Sh1-Breakup'!CJ19)</f>
        <v>605.67</v>
      </c>
      <c r="E17" s="30">
        <f>SUM('Sh1-Breakup'!C19)</f>
        <v>462</v>
      </c>
      <c r="F17" s="30">
        <f>SUM('Sh1-Breakup'!D19)</f>
        <v>605.67</v>
      </c>
      <c r="G17" s="30">
        <f>SUM('Sh1-Breakup'!J19)</f>
        <v>10</v>
      </c>
      <c r="H17" s="30">
        <f>SUM('Sh1-Breakup'!K19)</f>
        <v>50.33</v>
      </c>
      <c r="I17" s="30">
        <f>SUM('Sh1-Breakup'!L19)</f>
        <v>7</v>
      </c>
      <c r="J17" s="122">
        <f>SUM('Sh1-Breakup'!M19)</f>
        <v>43.8</v>
      </c>
      <c r="K17" s="122">
        <f>SUM('Sh1-Breakup'!U19)</f>
        <v>1.5151515151515151</v>
      </c>
      <c r="L17" s="122">
        <f>SUM('Sh1-Breakup'!V19)</f>
        <v>7.2316608053890725</v>
      </c>
      <c r="M17" s="30">
        <f>SUM('Sh1-Breakup'!AE19)</f>
        <v>0</v>
      </c>
      <c r="N17" s="122">
        <f>SUM('Sh1-Breakup'!AF19)</f>
        <v>0</v>
      </c>
      <c r="O17" s="30">
        <f>SUM('Sh1-Breakup'!AL19)</f>
        <v>0</v>
      </c>
      <c r="P17" s="122">
        <f>SUM('Sh1-Breakup'!AM19)</f>
        <v>0</v>
      </c>
      <c r="Q17" s="30">
        <f>SUM('Sh1-Breakup'!AN19)</f>
        <v>0</v>
      </c>
      <c r="R17" s="122">
        <f>SUM('Sh1-Breakup'!AO19)</f>
        <v>0</v>
      </c>
      <c r="S17" s="122">
        <v>0</v>
      </c>
      <c r="T17" s="464" t="e">
        <f t="shared" si="1"/>
        <v>#DIV/0!</v>
      </c>
      <c r="U17" s="30">
        <f>SUM('Sh1-Breakup'!BG19)</f>
        <v>0</v>
      </c>
      <c r="V17" s="122">
        <f>SUM('Sh1-Breakup'!BH19)</f>
        <v>0</v>
      </c>
      <c r="W17" s="30">
        <f>SUM('Sh1-Breakup'!BN19)</f>
        <v>0</v>
      </c>
      <c r="X17" s="122">
        <f>SUM('Sh1-Breakup'!BO19)</f>
        <v>0</v>
      </c>
      <c r="Y17" s="30">
        <f>SUM('Sh1-Breakup'!BP19)</f>
        <v>0</v>
      </c>
      <c r="Z17" s="122">
        <f>SUM('Sh1-Breakup'!BQ19)</f>
        <v>0</v>
      </c>
      <c r="AA17" s="122">
        <f>SUM('Sh1-Breakup'!BY19)</f>
        <v>0</v>
      </c>
      <c r="AB17" s="122" t="e">
        <f>SUM('Sh1-Breakup'!BZ19)</f>
        <v>#DIV/0!</v>
      </c>
      <c r="AC17" s="122">
        <f t="shared" si="2"/>
        <v>50.33</v>
      </c>
      <c r="AD17" s="122">
        <f t="shared" si="3"/>
        <v>43.8</v>
      </c>
    </row>
    <row r="18" spans="1:30" ht="24" customHeight="1">
      <c r="A18" s="40"/>
      <c r="B18" s="123" t="s">
        <v>27</v>
      </c>
      <c r="C18" s="123">
        <f>SUM('Sh1-Breakup'!CI21)</f>
        <v>15972</v>
      </c>
      <c r="D18" s="123">
        <f>SUM('Sh1-Breakup'!CJ21)</f>
        <v>19684.766000000003</v>
      </c>
      <c r="E18" s="123">
        <f>SUM('Sh1-Breakup'!C21)</f>
        <v>4659</v>
      </c>
      <c r="F18" s="123">
        <f>SUM('Sh1-Breakup'!D21)</f>
        <v>5733.47</v>
      </c>
      <c r="G18" s="262">
        <f>SUM('Sh1-Breakup'!J21)</f>
        <v>439</v>
      </c>
      <c r="H18" s="263">
        <f>SUM('Sh1-Breakup'!K21)</f>
        <v>1168.11</v>
      </c>
      <c r="I18" s="123">
        <f>SUM('Sh1-Breakup'!L21)</f>
        <v>208</v>
      </c>
      <c r="J18" s="123">
        <f>SUM('Sh1-Breakup'!M21)</f>
        <v>673.3</v>
      </c>
      <c r="K18" s="124">
        <f>SUM('Sh1-Breakup'!U21)</f>
        <v>4.4644773556557205</v>
      </c>
      <c r="L18" s="124">
        <f>SUM('Sh1-Breakup'!V21)</f>
        <v>11.74332472307346</v>
      </c>
      <c r="M18" s="123">
        <f>SUM('Sh1-Breakup'!AE21)</f>
        <v>5336</v>
      </c>
      <c r="N18" s="123">
        <f>SUM('Sh1-Breakup'!AF21)</f>
        <v>6542.02</v>
      </c>
      <c r="O18" s="123">
        <f>SUM('Sh1-Breakup'!AL21)</f>
        <v>1434</v>
      </c>
      <c r="P18" s="124">
        <f>SUM('Sh1-Breakup'!AM21)</f>
        <v>2868.93</v>
      </c>
      <c r="Q18" s="123">
        <f>SUM('Sh1-Breakup'!AN21)</f>
        <v>611</v>
      </c>
      <c r="R18" s="140">
        <f>SUM('Sh1-Breakup'!AO21)</f>
        <v>1510.54</v>
      </c>
      <c r="S18" s="263">
        <f t="shared" si="0"/>
        <v>11.450524737631184</v>
      </c>
      <c r="T18" s="263">
        <f t="shared" si="1"/>
        <v>23.089810180953283</v>
      </c>
      <c r="U18" s="123">
        <f>SUM('Sh1-Breakup'!BG21)</f>
        <v>5977</v>
      </c>
      <c r="V18" s="123">
        <f>SUM('Sh1-Breakup'!BH21)</f>
        <v>7409.276000000001</v>
      </c>
      <c r="W18" s="123">
        <f>SUM('Sh1-Breakup'!BN21)</f>
        <v>3317</v>
      </c>
      <c r="X18" s="123">
        <f>SUM('Sh1-Breakup'!BO21)</f>
        <v>4105.950000000001</v>
      </c>
      <c r="Y18" s="123">
        <f>SUM('Sh1-Breakup'!BP21)</f>
        <v>791</v>
      </c>
      <c r="Z18" s="124">
        <f>SUM('Sh1-Breakup'!BQ21)</f>
        <v>1748.69</v>
      </c>
      <c r="AA18" s="124">
        <f>SUM('Sh1-Breakup'!BY21)</f>
        <v>13.234063911661368</v>
      </c>
      <c r="AB18" s="124">
        <f>SUM('Sh1-Breakup'!BZ21)</f>
        <v>23.601361320593263</v>
      </c>
      <c r="AC18" s="263">
        <f t="shared" si="2"/>
        <v>8142.99</v>
      </c>
      <c r="AD18" s="263">
        <f t="shared" si="3"/>
        <v>3932.5299999999997</v>
      </c>
    </row>
    <row r="19" spans="1:30" ht="24" customHeight="1">
      <c r="A19" s="1717" t="s">
        <v>28</v>
      </c>
      <c r="B19" s="1718"/>
      <c r="C19" s="30"/>
      <c r="D19" s="30"/>
      <c r="E19" s="30"/>
      <c r="F19" s="30"/>
      <c r="G19" s="30"/>
      <c r="H19" s="122"/>
      <c r="I19" s="30"/>
      <c r="J19" s="122"/>
      <c r="K19" s="122"/>
      <c r="L19" s="122"/>
      <c r="M19" s="30"/>
      <c r="N19" s="30"/>
      <c r="O19" s="30"/>
      <c r="P19" s="30"/>
      <c r="Q19" s="30"/>
      <c r="R19" s="30"/>
      <c r="S19" s="122"/>
      <c r="T19" s="122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24" customHeight="1">
      <c r="A20" s="40">
        <v>1</v>
      </c>
      <c r="B20" s="30" t="s">
        <v>29</v>
      </c>
      <c r="C20" s="30">
        <f>SUM('Sh1-Breakup'!CI23)</f>
        <v>552</v>
      </c>
      <c r="D20" s="122">
        <f>SUM('Sh1-Breakup'!CJ23)</f>
        <v>776.1320000000001</v>
      </c>
      <c r="E20" s="30">
        <f>SUM('Sh1-Breakup'!C23)</f>
        <v>0</v>
      </c>
      <c r="F20" s="122">
        <f>SUM('Sh1-Breakup'!D23)</f>
        <v>0</v>
      </c>
      <c r="G20" s="30">
        <f>SUM('Sh1-Breakup'!J23)</f>
        <v>0</v>
      </c>
      <c r="H20" s="122">
        <f>SUM('Sh1-Breakup'!K23)</f>
        <v>0</v>
      </c>
      <c r="I20" s="30">
        <f>SUM('Sh1-Breakup'!L23)</f>
        <v>0</v>
      </c>
      <c r="J20" s="122">
        <f>SUM('Sh1-Breakup'!M23)</f>
        <v>0</v>
      </c>
      <c r="K20" s="122">
        <f>SUM('Sh1-Breakup'!U23)</f>
        <v>0</v>
      </c>
      <c r="L20" s="122">
        <f>SUM('Sh1-Breakup'!V23)</f>
        <v>0</v>
      </c>
      <c r="M20" s="30">
        <f>SUM('Sh1-Breakup'!AE23)</f>
        <v>331</v>
      </c>
      <c r="N20" s="122">
        <f>SUM('Sh1-Breakup'!AF23)</f>
        <v>465.68</v>
      </c>
      <c r="O20" s="30">
        <f>SUM('Sh1-Breakup'!AL23)</f>
        <v>0</v>
      </c>
      <c r="P20" s="122">
        <f>SUM('Sh1-Breakup'!AM23)</f>
        <v>0</v>
      </c>
      <c r="Q20" s="30">
        <f>SUM('Sh1-Breakup'!AN23)</f>
        <v>0</v>
      </c>
      <c r="R20" s="122">
        <f>SUM('Sh1-Breakup'!AO23)</f>
        <v>0</v>
      </c>
      <c r="S20" s="122">
        <f t="shared" si="0"/>
        <v>0</v>
      </c>
      <c r="T20" s="122">
        <f t="shared" si="1"/>
        <v>0</v>
      </c>
      <c r="U20" s="30">
        <f>SUM('Sh1-Breakup'!BG23)</f>
        <v>221</v>
      </c>
      <c r="V20" s="122">
        <f>SUM('Sh1-Breakup'!BH23)</f>
        <v>310.452</v>
      </c>
      <c r="W20" s="30">
        <f>SUM('Sh1-Breakup'!BN23)</f>
        <v>0</v>
      </c>
      <c r="X20" s="607">
        <f>SUM('Sh1-Breakup'!BO23)</f>
        <v>0</v>
      </c>
      <c r="Y20" s="30">
        <f>SUM('Sh1-Breakup'!BP23)</f>
        <v>0</v>
      </c>
      <c r="Z20" s="122">
        <f>SUM('Sh1-Breakup'!BQ23)</f>
        <v>0</v>
      </c>
      <c r="AA20" s="122">
        <f>SUM('Sh1-Breakup'!BY23)</f>
        <v>0</v>
      </c>
      <c r="AB20" s="122">
        <f>SUM('Sh1-Breakup'!BZ23)</f>
        <v>0</v>
      </c>
      <c r="AC20" s="122">
        <f aca="true" t="shared" si="4" ref="AC20:AC25">SUM(P20+X20+H20)</f>
        <v>0</v>
      </c>
      <c r="AD20" s="122">
        <f aca="true" t="shared" si="5" ref="AD20:AD25">SUM(Z20+R20+J20)</f>
        <v>0</v>
      </c>
    </row>
    <row r="21" spans="1:30" ht="24" customHeight="1">
      <c r="A21" s="40">
        <v>2</v>
      </c>
      <c r="B21" s="30" t="s">
        <v>30</v>
      </c>
      <c r="C21" s="30">
        <f>SUM('Sh1-Breakup'!CI24)</f>
        <v>7648</v>
      </c>
      <c r="D21" s="122">
        <f>SUM('Sh1-Breakup'!CJ24)</f>
        <v>11073.19</v>
      </c>
      <c r="E21" s="30">
        <f>SUM('Sh1-Breakup'!C24)</f>
        <v>2294</v>
      </c>
      <c r="F21" s="122">
        <f>SUM('Sh1-Breakup'!D24)</f>
        <v>3321.96</v>
      </c>
      <c r="G21" s="30">
        <f>SUM('Sh1-Breakup'!J24)</f>
        <v>17</v>
      </c>
      <c r="H21" s="122">
        <f>SUM('Sh1-Breakup'!K24)</f>
        <v>80.98</v>
      </c>
      <c r="I21" s="30">
        <f>SUM('Sh1-Breakup'!L24)</f>
        <v>14</v>
      </c>
      <c r="J21" s="122">
        <f>SUM('Sh1-Breakup'!M24)</f>
        <v>34.22</v>
      </c>
      <c r="K21" s="122">
        <f>SUM('Sh1-Breakup'!U24)</f>
        <v>0.6102877070619006</v>
      </c>
      <c r="L21" s="122">
        <f>SUM('Sh1-Breakup'!V24)</f>
        <v>1.030114751532228</v>
      </c>
      <c r="M21" s="30">
        <f>SUM('Sh1-Breakup'!AE24)</f>
        <v>2294</v>
      </c>
      <c r="N21" s="30">
        <f>SUM('Sh1-Breakup'!AF24)</f>
        <v>3321.96</v>
      </c>
      <c r="O21" s="30">
        <f>SUM('Sh1-Breakup'!AL24)</f>
        <v>18</v>
      </c>
      <c r="P21" s="122">
        <f>SUM('Sh1-Breakup'!AM24)</f>
        <v>86.97</v>
      </c>
      <c r="Q21" s="30">
        <f>SUM('Sh1-Breakup'!AN24)</f>
        <v>5</v>
      </c>
      <c r="R21" s="122">
        <f>SUM('Sh1-Breakup'!AO24)</f>
        <v>28.29</v>
      </c>
      <c r="S21" s="122">
        <f t="shared" si="0"/>
        <v>0.2179598953792502</v>
      </c>
      <c r="T21" s="122">
        <f t="shared" si="1"/>
        <v>0.8516056785752988</v>
      </c>
      <c r="U21" s="30">
        <f>SUM('Sh1-Breakup'!BG24)</f>
        <v>3060</v>
      </c>
      <c r="V21" s="30">
        <f>SUM('Sh1-Breakup'!BH24)</f>
        <v>4429.27</v>
      </c>
      <c r="W21" s="30">
        <f>SUM('Sh1-Breakup'!BN24)</f>
        <v>489</v>
      </c>
      <c r="X21" s="607">
        <f>SUM('Sh1-Breakup'!BO24)</f>
        <v>386.9</v>
      </c>
      <c r="Y21" s="30">
        <f>SUM('Sh1-Breakup'!BP24)</f>
        <v>92</v>
      </c>
      <c r="Z21" s="122">
        <f>SUM('Sh1-Breakup'!BQ24)</f>
        <v>212.49</v>
      </c>
      <c r="AA21" s="122">
        <f>SUM('Sh1-Breakup'!BY24)</f>
        <v>3.0065359477124183</v>
      </c>
      <c r="AB21" s="122">
        <f>SUM('Sh1-Breakup'!BZ24)</f>
        <v>4.797404538445387</v>
      </c>
      <c r="AC21" s="122">
        <f t="shared" si="4"/>
        <v>554.85</v>
      </c>
      <c r="AD21" s="122">
        <f t="shared" si="5"/>
        <v>275</v>
      </c>
    </row>
    <row r="22" spans="1:30" ht="24" customHeight="1">
      <c r="A22" s="40">
        <v>3</v>
      </c>
      <c r="B22" s="30" t="s">
        <v>31</v>
      </c>
      <c r="C22" s="30">
        <f>SUM('Sh1-Breakup'!CI25)</f>
        <v>4245</v>
      </c>
      <c r="D22" s="122">
        <f>SUM('Sh1-Breakup'!CJ25)</f>
        <v>5887.936000000001</v>
      </c>
      <c r="E22" s="30">
        <f>SUM('Sh1-Breakup'!C25)</f>
        <v>1274</v>
      </c>
      <c r="F22" s="122">
        <f>SUM('Sh1-Breakup'!D25)</f>
        <v>1766.38</v>
      </c>
      <c r="G22" s="30">
        <f>SUM('Sh1-Breakup'!J25)</f>
        <v>64</v>
      </c>
      <c r="H22" s="122">
        <f>SUM('Sh1-Breakup'!K25)</f>
        <v>211.53</v>
      </c>
      <c r="I22" s="30">
        <f>SUM('Sh1-Breakup'!L25)</f>
        <v>64</v>
      </c>
      <c r="J22" s="122">
        <f>SUM('Sh1-Breakup'!M25)</f>
        <v>211.53</v>
      </c>
      <c r="K22" s="122">
        <f>SUM('Sh1-Breakup'!U25)</f>
        <v>5.023547880690738</v>
      </c>
      <c r="L22" s="122">
        <f>SUM('Sh1-Breakup'!V25)</f>
        <v>11.975339394694233</v>
      </c>
      <c r="M22" s="30">
        <f>SUM('Sh1-Breakup'!AE25)</f>
        <v>1273</v>
      </c>
      <c r="N22" s="30">
        <f>SUM('Sh1-Breakup'!AF25)</f>
        <v>1766.38</v>
      </c>
      <c r="O22" s="30">
        <f>SUM('Sh1-Breakup'!AL25)</f>
        <v>70</v>
      </c>
      <c r="P22" s="122">
        <f>SUM('Sh1-Breakup'!AM25)</f>
        <v>122.12</v>
      </c>
      <c r="Q22" s="30">
        <f>SUM('Sh1-Breakup'!AN25)</f>
        <v>70</v>
      </c>
      <c r="R22" s="122">
        <f>SUM('Sh1-Breakup'!AO25)</f>
        <v>122.12</v>
      </c>
      <c r="S22" s="122">
        <f t="shared" si="0"/>
        <v>5.498821681068343</v>
      </c>
      <c r="T22" s="122">
        <f t="shared" si="1"/>
        <v>6.913574655510139</v>
      </c>
      <c r="U22" s="30">
        <f>SUM('Sh1-Breakup'!BG25)</f>
        <v>1698</v>
      </c>
      <c r="V22" s="30">
        <f>SUM('Sh1-Breakup'!BH25)</f>
        <v>2355.1760000000004</v>
      </c>
      <c r="W22" s="30">
        <f>SUM('Sh1-Breakup'!BN25)</f>
        <v>365</v>
      </c>
      <c r="X22" s="607">
        <f>SUM('Sh1-Breakup'!BO25)</f>
        <v>670.98</v>
      </c>
      <c r="Y22" s="30">
        <f>SUM('Sh1-Breakup'!BP25)</f>
        <v>351</v>
      </c>
      <c r="Z22" s="122">
        <f>SUM('Sh1-Breakup'!BQ25)</f>
        <v>615.48</v>
      </c>
      <c r="AA22" s="122">
        <f>SUM('Sh1-Breakup'!BY25)</f>
        <v>20.671378091872793</v>
      </c>
      <c r="AB22" s="122">
        <f>SUM('Sh1-Breakup'!BZ25)</f>
        <v>26.13307880175409</v>
      </c>
      <c r="AC22" s="122">
        <f t="shared" si="4"/>
        <v>1004.63</v>
      </c>
      <c r="AD22" s="122">
        <f t="shared" si="5"/>
        <v>949.13</v>
      </c>
    </row>
    <row r="23" spans="1:30" ht="24" customHeight="1">
      <c r="A23" s="40">
        <v>4</v>
      </c>
      <c r="B23" s="30" t="s">
        <v>32</v>
      </c>
      <c r="C23" s="30">
        <f>SUM('Sh1-Breakup'!CI26)</f>
        <v>5253</v>
      </c>
      <c r="D23" s="122">
        <f>SUM('Sh1-Breakup'!CJ26)</f>
        <v>7258.6320000000005</v>
      </c>
      <c r="E23" s="30">
        <f>SUM('Sh1-Breakup'!C26)</f>
        <v>1576</v>
      </c>
      <c r="F23" s="122">
        <f>SUM('Sh1-Breakup'!D26)</f>
        <v>2177.59</v>
      </c>
      <c r="G23" s="30">
        <f>SUM('Sh1-Breakup'!J26)</f>
        <v>54</v>
      </c>
      <c r="H23" s="122">
        <f>SUM('Sh1-Breakup'!K26)</f>
        <v>99.51</v>
      </c>
      <c r="I23" s="30">
        <f>SUM('Sh1-Breakup'!L26)</f>
        <v>48</v>
      </c>
      <c r="J23" s="122">
        <f>SUM('Sh1-Breakup'!M26)</f>
        <v>87.72</v>
      </c>
      <c r="K23" s="122">
        <f>SUM('Sh1-Breakup'!U26)</f>
        <v>3.0456852791878175</v>
      </c>
      <c r="L23" s="122">
        <f>SUM('Sh1-Breakup'!V26)</f>
        <v>4.0283065223481005</v>
      </c>
      <c r="M23" s="30">
        <f>SUM('Sh1-Breakup'!AE26)</f>
        <v>1576</v>
      </c>
      <c r="N23" s="30">
        <f>SUM('Sh1-Breakup'!AF26)</f>
        <v>2177.59</v>
      </c>
      <c r="O23" s="30">
        <f>SUM('Sh1-Breakup'!AL26)</f>
        <v>318</v>
      </c>
      <c r="P23" s="122">
        <f>SUM('Sh1-Breakup'!AM26)</f>
        <v>600.1</v>
      </c>
      <c r="Q23" s="30">
        <f>SUM('Sh1-Breakup'!AN26)</f>
        <v>211</v>
      </c>
      <c r="R23" s="122">
        <f>SUM('Sh1-Breakup'!AO26)</f>
        <v>390.8</v>
      </c>
      <c r="S23" s="122">
        <f t="shared" si="0"/>
        <v>13.388324873096447</v>
      </c>
      <c r="T23" s="122">
        <f t="shared" si="1"/>
        <v>17.94644538228041</v>
      </c>
      <c r="U23" s="30">
        <f>SUM('Sh1-Breakup'!BG26)</f>
        <v>2101</v>
      </c>
      <c r="V23" s="30">
        <f>SUM('Sh1-Breakup'!BH26)</f>
        <v>2903.452</v>
      </c>
      <c r="W23" s="30">
        <f>SUM('Sh1-Breakup'!BN26)</f>
        <v>657</v>
      </c>
      <c r="X23" s="607">
        <f>SUM('Sh1-Breakup'!BO26)</f>
        <v>1137.61</v>
      </c>
      <c r="Y23" s="30">
        <f>SUM('Sh1-Breakup'!BP26)</f>
        <v>472</v>
      </c>
      <c r="Z23" s="122">
        <f>SUM('Sh1-Breakup'!BQ26)</f>
        <v>828.03</v>
      </c>
      <c r="AA23" s="122">
        <f>SUM('Sh1-Breakup'!BY26)</f>
        <v>22.465492622560685</v>
      </c>
      <c r="AB23" s="122">
        <f>SUM('Sh1-Breakup'!BZ26)</f>
        <v>28.518811401049504</v>
      </c>
      <c r="AC23" s="122">
        <f t="shared" si="4"/>
        <v>1837.22</v>
      </c>
      <c r="AD23" s="122">
        <f t="shared" si="5"/>
        <v>1306.55</v>
      </c>
    </row>
    <row r="24" spans="1:30" ht="24" customHeight="1">
      <c r="A24" s="40">
        <v>5</v>
      </c>
      <c r="B24" s="30" t="s">
        <v>33</v>
      </c>
      <c r="C24" s="30">
        <f>SUM('Sh1-Breakup'!CI27)</f>
        <v>4032</v>
      </c>
      <c r="D24" s="122">
        <f>SUM('Sh1-Breakup'!CJ27)</f>
        <v>6017.768</v>
      </c>
      <c r="E24" s="30">
        <f>SUM('Sh1-Breakup'!C27)</f>
        <v>725</v>
      </c>
      <c r="F24" s="122">
        <f>SUM('Sh1-Breakup'!D27)</f>
        <v>1083.19</v>
      </c>
      <c r="G24" s="30">
        <f>SUM('Sh1-Breakup'!J27)</f>
        <v>191</v>
      </c>
      <c r="H24" s="122">
        <f>SUM('Sh1-Breakup'!K27)</f>
        <v>410.86</v>
      </c>
      <c r="I24" s="30">
        <f>SUM('Sh1-Breakup'!L27)</f>
        <v>191</v>
      </c>
      <c r="J24" s="122">
        <f>SUM('Sh1-Breakup'!M27)</f>
        <v>410.86</v>
      </c>
      <c r="K24" s="122">
        <f>SUM('Sh1-Breakup'!U27)</f>
        <v>26.344827586206897</v>
      </c>
      <c r="L24" s="122">
        <f>SUM('Sh1-Breakup'!V27)</f>
        <v>37.930556965998576</v>
      </c>
      <c r="M24" s="30">
        <f>SUM('Sh1-Breakup'!AE27)</f>
        <v>1694</v>
      </c>
      <c r="N24" s="30">
        <f>SUM('Sh1-Breakup'!AF27)</f>
        <v>2527.47</v>
      </c>
      <c r="O24" s="30">
        <f>SUM('Sh1-Breakup'!AL27)</f>
        <v>533</v>
      </c>
      <c r="P24" s="122">
        <f>SUM('Sh1-Breakup'!AM27)</f>
        <v>817.61</v>
      </c>
      <c r="Q24" s="30">
        <f>SUM('Sh1-Breakup'!AN27)</f>
        <v>309</v>
      </c>
      <c r="R24" s="122">
        <f>SUM('Sh1-Breakup'!AO27)</f>
        <v>448.02</v>
      </c>
      <c r="S24" s="122">
        <f t="shared" si="0"/>
        <v>18.240850059031878</v>
      </c>
      <c r="T24" s="122">
        <f t="shared" si="1"/>
        <v>17.726026421678593</v>
      </c>
      <c r="U24" s="30">
        <f>SUM('Sh1-Breakup'!BG27)</f>
        <v>1613</v>
      </c>
      <c r="V24" s="30">
        <f>SUM('Sh1-Breakup'!BH27)</f>
        <v>2407.108</v>
      </c>
      <c r="W24" s="30">
        <f>SUM('Sh1-Breakup'!BN27)</f>
        <v>667</v>
      </c>
      <c r="X24" s="607">
        <f>SUM('Sh1-Breakup'!BO27)</f>
        <v>891.22</v>
      </c>
      <c r="Y24" s="30">
        <f>SUM('Sh1-Breakup'!BP27)</f>
        <v>404</v>
      </c>
      <c r="Z24" s="122">
        <f>SUM('Sh1-Breakup'!BQ27)</f>
        <v>601.96</v>
      </c>
      <c r="AA24" s="122">
        <f>SUM('Sh1-Breakup'!BY27)</f>
        <v>25.04649721016739</v>
      </c>
      <c r="AB24" s="122">
        <f>SUM('Sh1-Breakup'!BZ27)</f>
        <v>25.00760248397662</v>
      </c>
      <c r="AC24" s="122">
        <f t="shared" si="4"/>
        <v>2119.69</v>
      </c>
      <c r="AD24" s="122">
        <f t="shared" si="5"/>
        <v>1460.8400000000001</v>
      </c>
    </row>
    <row r="25" spans="1:30" ht="24" customHeight="1">
      <c r="A25" s="40"/>
      <c r="B25" s="123" t="s">
        <v>27</v>
      </c>
      <c r="C25" s="123">
        <f>SUM('Sh1-Breakup'!CI28)</f>
        <v>21730</v>
      </c>
      <c r="D25" s="124">
        <f>SUM('Sh1-Breakup'!CJ28)</f>
        <v>31013.658000000003</v>
      </c>
      <c r="E25" s="123">
        <f>SUM('Sh1-Breakup'!C28)</f>
        <v>5869</v>
      </c>
      <c r="F25" s="124">
        <f>SUM('Sh1-Breakup'!D28)</f>
        <v>8349.12</v>
      </c>
      <c r="G25" s="123">
        <f>SUM('Sh1-Breakup'!J28)</f>
        <v>326</v>
      </c>
      <c r="H25" s="124">
        <f>SUM('Sh1-Breakup'!K28)</f>
        <v>802.88</v>
      </c>
      <c r="I25" s="123">
        <f>SUM('Sh1-Breakup'!L28)</f>
        <v>317</v>
      </c>
      <c r="J25" s="124">
        <f>SUM('Sh1-Breakup'!M28)</f>
        <v>744.33</v>
      </c>
      <c r="K25" s="124">
        <f>SUM('Sh1-Breakup'!U28)</f>
        <v>5.4012608621570966</v>
      </c>
      <c r="L25" s="124">
        <f>SUM('Sh1-Breakup'!V28)</f>
        <v>8.915071288950212</v>
      </c>
      <c r="M25" s="123">
        <f>SUM('Sh1-Breakup'!AE28)</f>
        <v>7168</v>
      </c>
      <c r="N25" s="123">
        <f>SUM('Sh1-Breakup'!AF28)</f>
        <v>10259.08</v>
      </c>
      <c r="O25" s="123">
        <f>SUM('Sh1-Breakup'!AL28)</f>
        <v>939</v>
      </c>
      <c r="P25" s="124">
        <f>SUM('Sh1-Breakup'!AM28)</f>
        <v>1626.8000000000002</v>
      </c>
      <c r="Q25" s="123">
        <f>SUM('Sh1-Breakup'!AN28)</f>
        <v>595</v>
      </c>
      <c r="R25" s="124">
        <f>SUM('Sh1-Breakup'!AO28)</f>
        <v>989.23</v>
      </c>
      <c r="S25" s="122">
        <f t="shared" si="0"/>
        <v>8.30078125</v>
      </c>
      <c r="T25" s="122">
        <f t="shared" si="1"/>
        <v>9.642482561789166</v>
      </c>
      <c r="U25" s="123">
        <f>SUM('Sh1-Breakup'!BG28)</f>
        <v>8693</v>
      </c>
      <c r="V25" s="123">
        <f>SUM('Sh1-Breakup'!BH28)</f>
        <v>12405.458000000002</v>
      </c>
      <c r="W25" s="123">
        <f>SUM('Sh1-Breakup'!BN28)</f>
        <v>2178</v>
      </c>
      <c r="X25" s="263">
        <f>SUM('Sh1-Breakup'!BO28)</f>
        <v>3086.71</v>
      </c>
      <c r="Y25" s="123">
        <f>SUM('Sh1-Breakup'!BP28)</f>
        <v>1319</v>
      </c>
      <c r="Z25" s="124">
        <f>SUM('Sh1-Breakup'!BQ28)</f>
        <v>2257.96</v>
      </c>
      <c r="AA25" s="263">
        <f>SUM('Sh1-Breakup'!BY28)</f>
        <v>15.173127803980213</v>
      </c>
      <c r="AB25" s="263">
        <f>SUM('Sh1-Breakup'!BZ28)</f>
        <v>18.20134331195188</v>
      </c>
      <c r="AC25" s="263">
        <f t="shared" si="4"/>
        <v>5516.39</v>
      </c>
      <c r="AD25" s="263">
        <f t="shared" si="5"/>
        <v>3991.52</v>
      </c>
    </row>
    <row r="26" spans="1:30" ht="24" customHeight="1">
      <c r="A26" s="651" t="s">
        <v>82</v>
      </c>
      <c r="B26" s="652"/>
      <c r="C26" s="30"/>
      <c r="D26" s="30"/>
      <c r="E26" s="30"/>
      <c r="F26" s="30"/>
      <c r="G26" s="30"/>
      <c r="H26" s="122"/>
      <c r="I26" s="30"/>
      <c r="J26" s="122"/>
      <c r="K26" s="122"/>
      <c r="L26" s="122"/>
      <c r="M26" s="30"/>
      <c r="N26" s="30"/>
      <c r="O26" s="30"/>
      <c r="P26" s="30"/>
      <c r="Q26" s="30"/>
      <c r="R26" s="30"/>
      <c r="S26" s="122"/>
      <c r="T26" s="122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24" customHeight="1">
      <c r="A27" s="40">
        <v>1</v>
      </c>
      <c r="B27" s="30" t="s">
        <v>34</v>
      </c>
      <c r="C27" s="30">
        <f>SUM('Sh1-Breakup'!CI40)</f>
        <v>1773</v>
      </c>
      <c r="D27" s="122">
        <f>SUM('Sh1-Breakup'!CJ40)</f>
        <v>1926.5100000000002</v>
      </c>
      <c r="E27" s="30">
        <f>SUM('Sh1-Breakup'!C40)</f>
        <v>532</v>
      </c>
      <c r="F27" s="30">
        <f>SUM('Sh1-Breakup'!D40)</f>
        <v>577.95</v>
      </c>
      <c r="G27" s="30">
        <f>SUM('Sh1-Breakup'!J40)</f>
        <v>21</v>
      </c>
      <c r="H27" s="122">
        <f>SUM('Sh1-Breakup'!K40)</f>
        <v>8.51</v>
      </c>
      <c r="I27" s="30">
        <f>SUM('Sh1-Breakup'!L40)</f>
        <v>0</v>
      </c>
      <c r="J27" s="122">
        <f>SUM('Sh1-Breakup'!M40)</f>
        <v>0</v>
      </c>
      <c r="K27" s="122">
        <f>SUM('Sh1-Breakup'!U40)</f>
        <v>0</v>
      </c>
      <c r="L27" s="122">
        <f>SUM('Sh1-Breakup'!V40)</f>
        <v>0</v>
      </c>
      <c r="M27" s="30">
        <f>SUM('Sh1-Breakup'!AE40)</f>
        <v>532</v>
      </c>
      <c r="N27" s="30">
        <f>SUM('Sh1-Breakup'!AF40)</f>
        <v>577.95</v>
      </c>
      <c r="O27" s="30">
        <f>SUM('Sh1-Breakup'!AL40)</f>
        <v>0</v>
      </c>
      <c r="P27" s="122">
        <f>SUM('Sh1-Breakup'!AM40)</f>
        <v>0</v>
      </c>
      <c r="Q27" s="30">
        <f>SUM('Sh1-Breakup'!AN40)</f>
        <v>0</v>
      </c>
      <c r="R27" s="122">
        <f>SUM('Sh1-Breakup'!AO40)</f>
        <v>0</v>
      </c>
      <c r="S27" s="122">
        <f t="shared" si="0"/>
        <v>0</v>
      </c>
      <c r="T27" s="122">
        <f t="shared" si="1"/>
        <v>0</v>
      </c>
      <c r="U27" s="30">
        <f>SUM('Sh1-Breakup'!BG40)</f>
        <v>709</v>
      </c>
      <c r="V27" s="122">
        <f>SUM('Sh1-Breakup'!BH40)</f>
        <v>770.61</v>
      </c>
      <c r="W27" s="30">
        <f>SUM('Sh1-Breakup'!BN40)</f>
        <v>0</v>
      </c>
      <c r="X27" s="30">
        <f>SUM('Sh1-Breakup'!BO40)</f>
        <v>0</v>
      </c>
      <c r="Y27" s="30">
        <f>SUM('Sh1-Breakup'!BP40)</f>
        <v>0</v>
      </c>
      <c r="Z27" s="122">
        <f>SUM('Sh1-Breakup'!BQ40)</f>
        <v>0</v>
      </c>
      <c r="AA27" s="122">
        <f>SUM('Sh1-Breakup'!BY40)</f>
        <v>0</v>
      </c>
      <c r="AB27" s="122">
        <f>SUM('Sh1-Breakup'!BZ40)</f>
        <v>0</v>
      </c>
      <c r="AC27" s="122">
        <f>SUM(X27+P27+H27)</f>
        <v>8.51</v>
      </c>
      <c r="AD27" s="122">
        <f>SUM(Z27+R27+J27)</f>
        <v>0</v>
      </c>
    </row>
    <row r="28" spans="1:30" ht="24" customHeight="1">
      <c r="A28" s="40">
        <v>2</v>
      </c>
      <c r="B28" s="30" t="s">
        <v>35</v>
      </c>
      <c r="C28" s="30">
        <f>SUM('Sh1-Breakup'!CI41)</f>
        <v>4818</v>
      </c>
      <c r="D28" s="122">
        <f>SUM('Sh1-Breakup'!CJ41)</f>
        <v>6836.66</v>
      </c>
      <c r="E28" s="30">
        <f>SUM('Sh1-Breakup'!C41)</f>
        <v>1247</v>
      </c>
      <c r="F28" s="30">
        <f>SUM('Sh1-Breakup'!D41)</f>
        <v>1769.48</v>
      </c>
      <c r="G28" s="30">
        <f>SUM('Sh1-Breakup'!J41)</f>
        <v>1555</v>
      </c>
      <c r="H28" s="122">
        <f>SUM('Sh1-Breakup'!K41)</f>
        <v>680.33</v>
      </c>
      <c r="I28" s="30">
        <f>SUM('Sh1-Breakup'!L41)</f>
        <v>409</v>
      </c>
      <c r="J28" s="122">
        <f>SUM('Sh1-Breakup'!M41)</f>
        <v>373.57</v>
      </c>
      <c r="K28" s="122">
        <f>SUM('Sh1-Breakup'!U41)</f>
        <v>32.79871692060946</v>
      </c>
      <c r="L28" s="122">
        <f>SUM('Sh1-Breakup'!V41)</f>
        <v>21.11185206953455</v>
      </c>
      <c r="M28" s="30">
        <f>SUM('Sh1-Breakup'!AE41)</f>
        <v>1530</v>
      </c>
      <c r="N28" s="122">
        <f>SUM('Sh1-Breakup'!AF41)</f>
        <v>2171.65</v>
      </c>
      <c r="O28" s="30">
        <f>SUM('Sh1-Breakup'!AL41)</f>
        <v>329</v>
      </c>
      <c r="P28" s="122">
        <f>SUM('Sh1-Breakup'!AM41)</f>
        <v>275.83</v>
      </c>
      <c r="Q28" s="30">
        <f>SUM('Sh1-Breakup'!AN41)</f>
        <v>329</v>
      </c>
      <c r="R28" s="122">
        <f>SUM('Sh1-Breakup'!AO41)</f>
        <v>275.83</v>
      </c>
      <c r="S28" s="122">
        <f t="shared" si="0"/>
        <v>21.50326797385621</v>
      </c>
      <c r="T28" s="122">
        <f t="shared" si="1"/>
        <v>12.701402159648193</v>
      </c>
      <c r="U28" s="30">
        <f>SUM('Sh1-Breakup'!BG41)</f>
        <v>2041</v>
      </c>
      <c r="V28" s="122">
        <f>SUM('Sh1-Breakup'!BH41)</f>
        <v>2895.53</v>
      </c>
      <c r="W28" s="30">
        <f>SUM('Sh1-Breakup'!BN41)</f>
        <v>464</v>
      </c>
      <c r="X28" s="464">
        <f>SUM('Sh1-Breakup'!BO41)</f>
        <v>439.72</v>
      </c>
      <c r="Y28" s="30">
        <f>SUM('Sh1-Breakup'!BP41)</f>
        <v>464</v>
      </c>
      <c r="Z28" s="122">
        <f>SUM('Sh1-Breakup'!BQ41)</f>
        <v>439.72</v>
      </c>
      <c r="AA28" s="122">
        <f>SUM('Sh1-Breakup'!BY41)</f>
        <v>22.73395394414503</v>
      </c>
      <c r="AB28" s="122">
        <f>SUM('Sh1-Breakup'!BZ41)</f>
        <v>15.186166263171163</v>
      </c>
      <c r="AC28" s="122">
        <f aca="true" t="shared" si="6" ref="AC28:AC35">SUM(X28+P28+H28)</f>
        <v>1395.88</v>
      </c>
      <c r="AD28" s="122">
        <f aca="true" t="shared" si="7" ref="AD28:AD35">SUM(Z28+R28+J28)</f>
        <v>1089.12</v>
      </c>
    </row>
    <row r="29" spans="1:30" ht="24" customHeight="1">
      <c r="A29" s="40">
        <v>3</v>
      </c>
      <c r="B29" s="30" t="s">
        <v>36</v>
      </c>
      <c r="C29" s="30">
        <f>SUM('Sh1-Breakup'!CI44)</f>
        <v>1350</v>
      </c>
      <c r="D29" s="122">
        <f>SUM('Sh1-Breakup'!CJ44)</f>
        <v>1750.1999999999998</v>
      </c>
      <c r="E29" s="30">
        <f>SUM('Sh1-Breakup'!C44)</f>
        <v>405</v>
      </c>
      <c r="F29" s="30">
        <f>SUM('Sh1-Breakup'!D44)</f>
        <v>525.06</v>
      </c>
      <c r="G29" s="30">
        <f>SUM('Sh1-Breakup'!J44)</f>
        <v>12</v>
      </c>
      <c r="H29" s="122">
        <f>SUM('Sh1-Breakup'!K44)</f>
        <v>24.14</v>
      </c>
      <c r="I29" s="30">
        <f>SUM('Sh1-Breakup'!L44)</f>
        <v>12</v>
      </c>
      <c r="J29" s="122">
        <f>SUM('Sh1-Breakup'!M44)</f>
        <v>24.14</v>
      </c>
      <c r="K29" s="122">
        <f>SUM('Sh1-Breakup'!U44)</f>
        <v>0</v>
      </c>
      <c r="L29" s="122">
        <f>SUM('Sh1-Breakup'!V44)</f>
        <v>4.5975698015464905</v>
      </c>
      <c r="M29" s="30">
        <f>SUM('Sh1-Breakup'!AE44)</f>
        <v>405</v>
      </c>
      <c r="N29" s="30">
        <f>SUM('Sh1-Breakup'!AF44)</f>
        <v>525.06</v>
      </c>
      <c r="O29" s="30">
        <f>SUM('Sh1-Breakup'!AL44)</f>
        <v>15</v>
      </c>
      <c r="P29" s="122">
        <f>SUM('Sh1-Breakup'!AM44)</f>
        <v>42.11</v>
      </c>
      <c r="Q29" s="30">
        <f>SUM('Sh1-Breakup'!AN44)</f>
        <v>15</v>
      </c>
      <c r="R29" s="122">
        <f>SUM('Sh1-Breakup'!AO44)</f>
        <v>42.11</v>
      </c>
      <c r="S29" s="122">
        <f t="shared" si="0"/>
        <v>3.7037037037037033</v>
      </c>
      <c r="T29" s="122">
        <f t="shared" si="1"/>
        <v>8.02003580543176</v>
      </c>
      <c r="U29" s="30">
        <f>SUM('Sh1-Breakup'!BG44)</f>
        <v>540</v>
      </c>
      <c r="V29" s="122">
        <f>SUM('Sh1-Breakup'!BH44)</f>
        <v>700.08</v>
      </c>
      <c r="W29" s="30">
        <f>SUM('Sh1-Breakup'!BN44)</f>
        <v>35</v>
      </c>
      <c r="X29" s="122">
        <f>SUM('Sh1-Breakup'!BO44)</f>
        <v>77.15</v>
      </c>
      <c r="Y29" s="30">
        <f>SUM('Sh1-Breakup'!BP44)</f>
        <v>35</v>
      </c>
      <c r="Z29" s="122">
        <f>SUM('Sh1-Breakup'!BQ44)</f>
        <v>77.15</v>
      </c>
      <c r="AA29" s="122">
        <f>SUM('Sh1-Breakup'!BY44)</f>
        <v>6.481481481481481</v>
      </c>
      <c r="AB29" s="122">
        <f>SUM('Sh1-Breakup'!BZ44)</f>
        <v>11.020169123528738</v>
      </c>
      <c r="AC29" s="122">
        <f t="shared" si="6"/>
        <v>143.4</v>
      </c>
      <c r="AD29" s="122">
        <f t="shared" si="7"/>
        <v>143.4</v>
      </c>
    </row>
    <row r="30" spans="1:30" ht="24" customHeight="1">
      <c r="A30" s="40">
        <v>4</v>
      </c>
      <c r="B30" s="30" t="s">
        <v>37</v>
      </c>
      <c r="C30" s="30">
        <f>SUM('Sh1-Breakup'!CI45)</f>
        <v>1133</v>
      </c>
      <c r="D30" s="122">
        <f>SUM('Sh1-Breakup'!CJ45)</f>
        <v>1518.368</v>
      </c>
      <c r="E30" s="30">
        <f>SUM('Sh1-Breakup'!C45)</f>
        <v>340</v>
      </c>
      <c r="F30" s="30">
        <f>SUM('Sh1-Breakup'!D45)</f>
        <v>455.51</v>
      </c>
      <c r="G30" s="30">
        <f>SUM('Sh1-Breakup'!J45)</f>
        <v>43</v>
      </c>
      <c r="H30" s="122">
        <f>SUM('Sh1-Breakup'!K45)</f>
        <v>84.84</v>
      </c>
      <c r="I30" s="30">
        <f>SUM('Sh1-Breakup'!L45)</f>
        <v>43</v>
      </c>
      <c r="J30" s="122">
        <f>SUM('Sh1-Breakup'!M45)</f>
        <v>84.84</v>
      </c>
      <c r="K30" s="122">
        <f>SUM('Sh1-Breakup'!U45)</f>
        <v>0</v>
      </c>
      <c r="L30" s="122">
        <f>SUM('Sh1-Breakup'!V45)</f>
        <v>18.62527716186253</v>
      </c>
      <c r="M30" s="30">
        <f>SUM('Sh1-Breakup'!AE45)</f>
        <v>340</v>
      </c>
      <c r="N30" s="30">
        <f>SUM('Sh1-Breakup'!AF45)</f>
        <v>455.51</v>
      </c>
      <c r="O30" s="30">
        <f>SUM('Sh1-Breakup'!AL45)</f>
        <v>65</v>
      </c>
      <c r="P30" s="122">
        <f>SUM('Sh1-Breakup'!AM45)</f>
        <v>163.96</v>
      </c>
      <c r="Q30" s="30">
        <f>SUM('Sh1-Breakup'!AN45)</f>
        <v>62</v>
      </c>
      <c r="R30" s="122">
        <f>SUM('Sh1-Breakup'!AO45)</f>
        <v>163.96</v>
      </c>
      <c r="S30" s="122">
        <f t="shared" si="0"/>
        <v>18.235294117647058</v>
      </c>
      <c r="T30" s="122">
        <f t="shared" si="1"/>
        <v>35.99481899409454</v>
      </c>
      <c r="U30" s="30">
        <f>SUM('Sh1-Breakup'!BG45)</f>
        <v>453</v>
      </c>
      <c r="V30" s="122">
        <f>SUM('Sh1-Breakup'!BH45)</f>
        <v>607.348</v>
      </c>
      <c r="W30" s="30">
        <f>SUM('Sh1-Breakup'!BN45)</f>
        <v>62</v>
      </c>
      <c r="X30" s="122">
        <f>SUM('Sh1-Breakup'!BO45)</f>
        <v>211.57</v>
      </c>
      <c r="Y30" s="30">
        <f>SUM('Sh1-Breakup'!BP45)</f>
        <v>62</v>
      </c>
      <c r="Z30" s="122">
        <f>SUM('Sh1-Breakup'!BQ45)</f>
        <v>211.57</v>
      </c>
      <c r="AA30" s="122">
        <f>SUM('Sh1-Breakup'!BY45)</f>
        <v>13.686534216335541</v>
      </c>
      <c r="AB30" s="122">
        <f>SUM('Sh1-Breakup'!BZ45)</f>
        <v>34.83505337961103</v>
      </c>
      <c r="AC30" s="122">
        <f t="shared" si="6"/>
        <v>460.37</v>
      </c>
      <c r="AD30" s="122">
        <f t="shared" si="7"/>
        <v>460.37</v>
      </c>
    </row>
    <row r="31" spans="1:30" ht="24" customHeight="1">
      <c r="A31" s="40">
        <v>5</v>
      </c>
      <c r="B31" s="30" t="s">
        <v>38</v>
      </c>
      <c r="C31" s="30">
        <f>SUM('Sh1-Breakup'!CI46)</f>
        <v>1017</v>
      </c>
      <c r="D31" s="122">
        <f>SUM('Sh1-Breakup'!CJ46)</f>
        <v>1210.868</v>
      </c>
      <c r="E31" s="30">
        <f>SUM('Sh1-Breakup'!C46)</f>
        <v>305</v>
      </c>
      <c r="F31" s="30">
        <f>SUM('Sh1-Breakup'!D46)</f>
        <v>363.26</v>
      </c>
      <c r="G31" s="30">
        <f>SUM('Sh1-Breakup'!J46)</f>
        <v>0</v>
      </c>
      <c r="H31" s="122">
        <f>SUM('Sh1-Breakup'!K46)</f>
        <v>0</v>
      </c>
      <c r="I31" s="30">
        <f>SUM('Sh1-Breakup'!L46)</f>
        <v>0</v>
      </c>
      <c r="J31" s="122">
        <f>SUM('Sh1-Breakup'!M46)</f>
        <v>0</v>
      </c>
      <c r="K31" s="122">
        <f>SUM('Sh1-Breakup'!U46)</f>
        <v>0</v>
      </c>
      <c r="L31" s="122">
        <f>SUM('Sh1-Breakup'!V46)</f>
        <v>0</v>
      </c>
      <c r="M31" s="30">
        <f>SUM('Sh1-Breakup'!AE46)</f>
        <v>305</v>
      </c>
      <c r="N31" s="30">
        <f>SUM('Sh1-Breakup'!AF46)</f>
        <v>363.26</v>
      </c>
      <c r="O31" s="30">
        <f>SUM('Sh1-Breakup'!AL46)</f>
        <v>0</v>
      </c>
      <c r="P31" s="122">
        <f>SUM('Sh1-Breakup'!AM46)</f>
        <v>0</v>
      </c>
      <c r="Q31" s="30">
        <f>SUM('Sh1-Breakup'!AN46)</f>
        <v>0</v>
      </c>
      <c r="R31" s="122">
        <f>SUM('Sh1-Breakup'!AO46)</f>
        <v>0</v>
      </c>
      <c r="S31" s="122">
        <f t="shared" si="0"/>
        <v>0</v>
      </c>
      <c r="T31" s="122">
        <f t="shared" si="1"/>
        <v>0</v>
      </c>
      <c r="U31" s="30">
        <f>SUM('Sh1-Breakup'!BG46)</f>
        <v>407</v>
      </c>
      <c r="V31" s="122">
        <f>SUM('Sh1-Breakup'!BH46)</f>
        <v>484.34799999999996</v>
      </c>
      <c r="W31" s="30">
        <f>SUM('Sh1-Breakup'!BN46)</f>
        <v>0</v>
      </c>
      <c r="X31" s="122">
        <f>SUM('Sh1-Breakup'!BO46)</f>
        <v>0</v>
      </c>
      <c r="Y31" s="30">
        <f>SUM('Sh1-Breakup'!BP46)</f>
        <v>0</v>
      </c>
      <c r="Z31" s="122">
        <f>SUM('Sh1-Breakup'!BQ46)</f>
        <v>0</v>
      </c>
      <c r="AA31" s="122">
        <f>SUM('Sh1-Breakup'!BY46)</f>
        <v>0</v>
      </c>
      <c r="AB31" s="122">
        <f>SUM('Sh1-Breakup'!BZ46)</f>
        <v>0</v>
      </c>
      <c r="AC31" s="122">
        <f t="shared" si="6"/>
        <v>0</v>
      </c>
      <c r="AD31" s="122">
        <f t="shared" si="7"/>
        <v>0</v>
      </c>
    </row>
    <row r="32" spans="1:30" ht="24" customHeight="1">
      <c r="A32" s="40">
        <v>6</v>
      </c>
      <c r="B32" s="30" t="s">
        <v>39</v>
      </c>
      <c r="C32" s="30">
        <f>SUM('Sh1-Breakup'!CI47)</f>
        <v>1514</v>
      </c>
      <c r="D32" s="122">
        <f>SUM('Sh1-Breakup'!CJ47)</f>
        <v>1882.6680000000001</v>
      </c>
      <c r="E32" s="30">
        <f>SUM('Sh1-Breakup'!C47)</f>
        <v>454</v>
      </c>
      <c r="F32" s="30">
        <f>SUM('Sh1-Breakup'!D47)</f>
        <v>564.8</v>
      </c>
      <c r="G32" s="30">
        <f>SUM('Sh1-Breakup'!J47)</f>
        <v>52</v>
      </c>
      <c r="H32" s="122">
        <f>SUM('Sh1-Breakup'!K47)</f>
        <v>92.73</v>
      </c>
      <c r="I32" s="30">
        <f>SUM('Sh1-Breakup'!L47)</f>
        <v>0</v>
      </c>
      <c r="J32" s="122">
        <f>SUM('Sh1-Breakup'!M47)</f>
        <v>0</v>
      </c>
      <c r="K32" s="122">
        <f>SUM('Sh1-Breakup'!U47)</f>
        <v>0</v>
      </c>
      <c r="L32" s="122">
        <f>SUM('Sh1-Breakup'!V47)</f>
        <v>0</v>
      </c>
      <c r="M32" s="30">
        <f>SUM('Sh1-Breakup'!AE47)</f>
        <v>454</v>
      </c>
      <c r="N32" s="30">
        <f>SUM('Sh1-Breakup'!AF47)</f>
        <v>564.8</v>
      </c>
      <c r="O32" s="30">
        <f>SUM('Sh1-Breakup'!AL47)</f>
        <v>27</v>
      </c>
      <c r="P32" s="122">
        <f>SUM('Sh1-Breakup'!AM47)</f>
        <v>33.32</v>
      </c>
      <c r="Q32" s="30">
        <f>SUM('Sh1-Breakup'!AN47)</f>
        <v>0</v>
      </c>
      <c r="R32" s="122">
        <f>SUM('Sh1-Breakup'!AO47)</f>
        <v>0</v>
      </c>
      <c r="S32" s="122">
        <f t="shared" si="0"/>
        <v>0</v>
      </c>
      <c r="T32" s="122">
        <f t="shared" si="1"/>
        <v>0</v>
      </c>
      <c r="U32" s="30">
        <f>SUM('Sh1-Breakup'!BG47)</f>
        <v>606</v>
      </c>
      <c r="V32" s="122">
        <f>SUM('Sh1-Breakup'!BH47)</f>
        <v>753.0680000000001</v>
      </c>
      <c r="W32" s="30">
        <f>SUM('Sh1-Breakup'!BN47)</f>
        <v>30</v>
      </c>
      <c r="X32" s="122">
        <f>SUM('Sh1-Breakup'!BO47)</f>
        <v>29.11</v>
      </c>
      <c r="Y32" s="30">
        <f>SUM('Sh1-Breakup'!BP47)</f>
        <v>0</v>
      </c>
      <c r="Z32" s="122">
        <f>SUM('Sh1-Breakup'!BQ47)</f>
        <v>0</v>
      </c>
      <c r="AA32" s="122">
        <f>SUM('Sh1-Breakup'!BY47)</f>
        <v>0</v>
      </c>
      <c r="AB32" s="122">
        <f>SUM('Sh1-Breakup'!BZ47)</f>
        <v>0</v>
      </c>
      <c r="AC32" s="122">
        <f t="shared" si="6"/>
        <v>155.16</v>
      </c>
      <c r="AD32" s="122">
        <f t="shared" si="7"/>
        <v>0</v>
      </c>
    </row>
    <row r="33" spans="1:30" ht="24" customHeight="1">
      <c r="A33" s="40">
        <v>7</v>
      </c>
      <c r="B33" s="30" t="s">
        <v>40</v>
      </c>
      <c r="C33" s="30">
        <f>SUM('Sh1-Breakup'!CI48)</f>
        <v>923</v>
      </c>
      <c r="D33" s="122">
        <f>SUM('Sh1-Breakup'!CJ48)</f>
        <v>1387.58</v>
      </c>
      <c r="E33" s="30">
        <f>SUM('Sh1-Breakup'!C48)</f>
        <v>277</v>
      </c>
      <c r="F33" s="30">
        <f>SUM('Sh1-Breakup'!D48)</f>
        <v>416.27</v>
      </c>
      <c r="G33" s="30">
        <f>SUM('Sh1-Breakup'!J48)</f>
        <v>112</v>
      </c>
      <c r="H33" s="122">
        <f>SUM('Sh1-Breakup'!K48)</f>
        <v>371.92</v>
      </c>
      <c r="I33" s="30">
        <f>SUM('Sh1-Breakup'!L48)</f>
        <v>0</v>
      </c>
      <c r="J33" s="122">
        <f>SUM('Sh1-Breakup'!M48)</f>
        <v>0</v>
      </c>
      <c r="K33" s="122">
        <f>SUM('Sh1-Breakup'!U48)</f>
        <v>0</v>
      </c>
      <c r="L33" s="122">
        <f>SUM('Sh1-Breakup'!V48)</f>
        <v>0</v>
      </c>
      <c r="M33" s="30">
        <f>SUM('Sh1-Breakup'!AE48)</f>
        <v>277</v>
      </c>
      <c r="N33" s="30">
        <f>SUM('Sh1-Breakup'!AF48)</f>
        <v>416.27</v>
      </c>
      <c r="O33" s="30">
        <f>SUM('Sh1-Breakup'!AL48)</f>
        <v>0</v>
      </c>
      <c r="P33" s="122">
        <f>SUM('Sh1-Breakup'!AM48)</f>
        <v>0</v>
      </c>
      <c r="Q33" s="30">
        <f>SUM('Sh1-Breakup'!AN48)</f>
        <v>0</v>
      </c>
      <c r="R33" s="122">
        <f>SUM('Sh1-Breakup'!AO48)</f>
        <v>0</v>
      </c>
      <c r="S33" s="122">
        <f t="shared" si="0"/>
        <v>0</v>
      </c>
      <c r="T33" s="122">
        <f t="shared" si="1"/>
        <v>0</v>
      </c>
      <c r="U33" s="30">
        <f>SUM('Sh1-Breakup'!BG48)</f>
        <v>369</v>
      </c>
      <c r="V33" s="122">
        <f>SUM('Sh1-Breakup'!BH48)</f>
        <v>555.04</v>
      </c>
      <c r="W33" s="30">
        <f>SUM('Sh1-Breakup'!BN48)</f>
        <v>0</v>
      </c>
      <c r="X33" s="122">
        <f>SUM('Sh1-Breakup'!BO48)</f>
        <v>0</v>
      </c>
      <c r="Y33" s="30">
        <f>SUM('Sh1-Breakup'!BP48)</f>
        <v>0</v>
      </c>
      <c r="Z33" s="122">
        <f>SUM('Sh1-Breakup'!BQ48)</f>
        <v>0</v>
      </c>
      <c r="AA33" s="122">
        <f>SUM('Sh1-Breakup'!BY48)</f>
        <v>0</v>
      </c>
      <c r="AB33" s="122">
        <f>SUM('Sh1-Breakup'!BZ48)</f>
        <v>0</v>
      </c>
      <c r="AC33" s="122">
        <f t="shared" si="6"/>
        <v>371.92</v>
      </c>
      <c r="AD33" s="122">
        <f t="shared" si="7"/>
        <v>0</v>
      </c>
    </row>
    <row r="34" spans="1:30" ht="24" customHeight="1">
      <c r="A34" s="40">
        <v>8</v>
      </c>
      <c r="B34" s="30" t="s">
        <v>41</v>
      </c>
      <c r="C34" s="30">
        <f>SUM('Sh1-Breakup'!CI49)</f>
        <v>526</v>
      </c>
      <c r="D34" s="122">
        <f>SUM('Sh1-Breakup'!CJ49)</f>
        <v>638.59</v>
      </c>
      <c r="E34" s="30">
        <f>SUM('Sh1-Breakup'!C49)</f>
        <v>158</v>
      </c>
      <c r="F34" s="30">
        <f>SUM('Sh1-Breakup'!D49)</f>
        <v>191.58</v>
      </c>
      <c r="G34" s="30">
        <f>SUM('Sh1-Breakup'!J49)</f>
        <v>3</v>
      </c>
      <c r="H34" s="122">
        <f>SUM('Sh1-Breakup'!K49)</f>
        <v>7.05</v>
      </c>
      <c r="I34" s="30">
        <f>SUM('Sh1-Breakup'!L49)</f>
        <v>0</v>
      </c>
      <c r="J34" s="122">
        <f>SUM('Sh1-Breakup'!M49)</f>
        <v>0</v>
      </c>
      <c r="K34" s="122">
        <f>SUM('Sh1-Breakup'!U49)</f>
        <v>0</v>
      </c>
      <c r="L34" s="122">
        <f>SUM('Sh1-Breakup'!V49)</f>
        <v>0</v>
      </c>
      <c r="M34" s="30">
        <f>SUM('Sh1-Breakup'!AE49)</f>
        <v>158</v>
      </c>
      <c r="N34" s="30">
        <f>SUM('Sh1-Breakup'!AF49)</f>
        <v>191.58</v>
      </c>
      <c r="O34" s="30">
        <f>SUM('Sh1-Breakup'!AL49)</f>
        <v>0</v>
      </c>
      <c r="P34" s="122">
        <f>SUM('Sh1-Breakup'!AM49)</f>
        <v>0</v>
      </c>
      <c r="Q34" s="30">
        <f>SUM('Sh1-Breakup'!AN49)</f>
        <v>0</v>
      </c>
      <c r="R34" s="122">
        <f>SUM('Sh1-Breakup'!AO49)</f>
        <v>0</v>
      </c>
      <c r="S34" s="122">
        <f t="shared" si="0"/>
        <v>0</v>
      </c>
      <c r="T34" s="122">
        <f t="shared" si="1"/>
        <v>0</v>
      </c>
      <c r="U34" s="30">
        <f>SUM('Sh1-Breakup'!BG49)</f>
        <v>210</v>
      </c>
      <c r="V34" s="122">
        <f>SUM('Sh1-Breakup'!BH49)</f>
        <v>255.43000000000004</v>
      </c>
      <c r="W34" s="30">
        <f>SUM('Sh1-Breakup'!BN49)</f>
        <v>0</v>
      </c>
      <c r="X34" s="122">
        <f>SUM('Sh1-Breakup'!BO49)</f>
        <v>0</v>
      </c>
      <c r="Y34" s="30">
        <f>SUM('Sh1-Breakup'!BP49)</f>
        <v>0</v>
      </c>
      <c r="Z34" s="122">
        <f>SUM('Sh1-Breakup'!BQ49)</f>
        <v>0</v>
      </c>
      <c r="AA34" s="122">
        <f>SUM('Sh1-Breakup'!BY49)</f>
        <v>0</v>
      </c>
      <c r="AB34" s="122">
        <f>SUM('Sh1-Breakup'!BZ49)</f>
        <v>0</v>
      </c>
      <c r="AC34" s="122">
        <f t="shared" si="6"/>
        <v>7.05</v>
      </c>
      <c r="AD34" s="122">
        <f t="shared" si="7"/>
        <v>0</v>
      </c>
    </row>
    <row r="35" spans="1:30" ht="24" customHeight="1">
      <c r="A35" s="3"/>
      <c r="B35" s="75" t="s">
        <v>27</v>
      </c>
      <c r="C35" s="123">
        <f>SUM('Sh1-Breakup'!CI50)</f>
        <v>13337</v>
      </c>
      <c r="D35" s="124">
        <f>SUM('Sh1-Breakup'!CJ50)</f>
        <v>17553.613999999998</v>
      </c>
      <c r="E35" s="123">
        <f>SUM('Sh1-Breakup'!C50)</f>
        <v>4001</v>
      </c>
      <c r="F35" s="123">
        <f>SUM('Sh1-Breakup'!D50)</f>
        <v>5266.08</v>
      </c>
      <c r="G35" s="123">
        <f>SUM('Sh1-Breakup'!J50)</f>
        <v>1866</v>
      </c>
      <c r="H35" s="124">
        <f>SUM('Sh1-Breakup'!K50)</f>
        <v>1366.0900000000001</v>
      </c>
      <c r="I35" s="123">
        <f>SUM('Sh1-Breakup'!L50)</f>
        <v>464</v>
      </c>
      <c r="J35" s="124">
        <f>SUM('Sh1-Breakup'!M50)</f>
        <v>482.55</v>
      </c>
      <c r="K35" s="124">
        <f>SUM('Sh1-Breakup'!U50)</f>
        <v>11.597100724818796</v>
      </c>
      <c r="L35" s="124">
        <f>SUM('Sh1-Breakup'!V50)</f>
        <v>9.163362501139368</v>
      </c>
      <c r="M35" s="123">
        <f>SUM('Sh1-Breakup'!AE50)</f>
        <v>4001</v>
      </c>
      <c r="N35" s="123">
        <f>SUM('Sh1-Breakup'!AF50)</f>
        <v>5266.08</v>
      </c>
      <c r="O35" s="123">
        <f>SUM('Sh1-Breakup'!AL50)</f>
        <v>436</v>
      </c>
      <c r="P35" s="124">
        <f>SUM('Sh1-Breakup'!AM50)</f>
        <v>515.22</v>
      </c>
      <c r="Q35" s="123">
        <f>SUM('Sh1-Breakup'!AN50)</f>
        <v>406</v>
      </c>
      <c r="R35" s="124">
        <f>SUM('Sh1-Breakup'!AO50)</f>
        <v>481.90000000000003</v>
      </c>
      <c r="S35" s="122">
        <f t="shared" si="0"/>
        <v>10.147463134216446</v>
      </c>
      <c r="T35" s="122">
        <f t="shared" si="1"/>
        <v>9.151019354054629</v>
      </c>
      <c r="U35" s="123">
        <f>SUM('Sh1-Breakup'!BG50)</f>
        <v>5335</v>
      </c>
      <c r="V35" s="124">
        <f>SUM('Sh1-Breakup'!BH50)</f>
        <v>7021.453999999998</v>
      </c>
      <c r="W35" s="123">
        <f>SUM('Sh1-Breakup'!BN50)</f>
        <v>591</v>
      </c>
      <c r="X35" s="140">
        <f>SUM('Sh1-Breakup'!BO50)</f>
        <v>757.55</v>
      </c>
      <c r="Y35" s="123">
        <f>SUM('Sh1-Breakup'!BP50)</f>
        <v>561</v>
      </c>
      <c r="Z35" s="124">
        <f>SUM('Sh1-Breakup'!BQ50)</f>
        <v>728.44</v>
      </c>
      <c r="AA35" s="263">
        <f>SUM('Sh1-Breakup'!BY50)</f>
        <v>10.515463917525773</v>
      </c>
      <c r="AB35" s="263">
        <f>SUM('Sh1-Breakup'!BZ50)</f>
        <v>10.374489386386356</v>
      </c>
      <c r="AC35" s="263">
        <f t="shared" si="6"/>
        <v>2638.86</v>
      </c>
      <c r="AD35" s="263">
        <f t="shared" si="7"/>
        <v>1692.89</v>
      </c>
    </row>
    <row r="37" ht="15.75">
      <c r="AB37" s="650" t="s">
        <v>149</v>
      </c>
    </row>
    <row r="39" spans="1:30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ht="18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95" t="s">
        <v>114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ht="28.5" customHeight="1">
      <c r="A43" s="1743" t="s">
        <v>106</v>
      </c>
      <c r="B43" s="1741" t="s">
        <v>107</v>
      </c>
      <c r="C43" s="1737" t="s">
        <v>376</v>
      </c>
      <c r="D43" s="1738"/>
      <c r="E43" s="1719" t="s">
        <v>379</v>
      </c>
      <c r="F43" s="1720"/>
      <c r="G43" s="1720"/>
      <c r="H43" s="1720"/>
      <c r="I43" s="1720"/>
      <c r="J43" s="1720"/>
      <c r="K43" s="1720"/>
      <c r="L43" s="1721"/>
      <c r="M43" s="1719" t="s">
        <v>378</v>
      </c>
      <c r="N43" s="1720"/>
      <c r="O43" s="1720"/>
      <c r="P43" s="1720"/>
      <c r="Q43" s="1720"/>
      <c r="R43" s="1720"/>
      <c r="S43" s="1720"/>
      <c r="T43" s="1721"/>
      <c r="U43" s="1731" t="s">
        <v>377</v>
      </c>
      <c r="V43" s="1731"/>
      <c r="W43" s="1731"/>
      <c r="X43" s="1731"/>
      <c r="Y43" s="1731"/>
      <c r="Z43" s="1731"/>
      <c r="AA43" s="1731"/>
      <c r="AB43" s="1731"/>
      <c r="AC43" s="1735" t="s">
        <v>235</v>
      </c>
      <c r="AD43" s="1736"/>
    </row>
    <row r="44" spans="1:30" ht="15.75">
      <c r="A44" s="1744"/>
      <c r="B44" s="1742"/>
      <c r="C44" s="1739"/>
      <c r="D44" s="1740"/>
      <c r="E44" s="1730" t="s">
        <v>99</v>
      </c>
      <c r="F44" s="1730"/>
      <c r="G44" s="1730" t="s">
        <v>100</v>
      </c>
      <c r="H44" s="1730"/>
      <c r="I44" s="1730" t="s">
        <v>101</v>
      </c>
      <c r="J44" s="1730"/>
      <c r="K44" s="1730" t="s">
        <v>102</v>
      </c>
      <c r="L44" s="1730"/>
      <c r="M44" s="1730" t="s">
        <v>103</v>
      </c>
      <c r="N44" s="1730"/>
      <c r="O44" s="1730" t="s">
        <v>100</v>
      </c>
      <c r="P44" s="1730"/>
      <c r="Q44" s="1730" t="s">
        <v>101</v>
      </c>
      <c r="R44" s="1730"/>
      <c r="S44" s="1730" t="s">
        <v>102</v>
      </c>
      <c r="T44" s="1730"/>
      <c r="U44" s="1730" t="s">
        <v>103</v>
      </c>
      <c r="V44" s="1730"/>
      <c r="W44" s="1730" t="s">
        <v>100</v>
      </c>
      <c r="X44" s="1730"/>
      <c r="Y44" s="1730" t="s">
        <v>101</v>
      </c>
      <c r="Z44" s="1730"/>
      <c r="AA44" s="1730" t="s">
        <v>102</v>
      </c>
      <c r="AB44" s="1730"/>
      <c r="AC44" s="796" t="s">
        <v>104</v>
      </c>
      <c r="AD44" s="796" t="s">
        <v>115</v>
      </c>
    </row>
    <row r="45" spans="1:30" ht="12.75">
      <c r="A45" s="74"/>
      <c r="B45" s="74"/>
      <c r="C45" s="796" t="s">
        <v>108</v>
      </c>
      <c r="D45" s="796" t="s">
        <v>109</v>
      </c>
      <c r="E45" s="796" t="s">
        <v>110</v>
      </c>
      <c r="F45" s="796" t="s">
        <v>109</v>
      </c>
      <c r="G45" s="796" t="s">
        <v>111</v>
      </c>
      <c r="H45" s="796" t="s">
        <v>109</v>
      </c>
      <c r="I45" s="796" t="s">
        <v>111</v>
      </c>
      <c r="J45" s="796" t="s">
        <v>109</v>
      </c>
      <c r="K45" s="796" t="s">
        <v>112</v>
      </c>
      <c r="L45" s="796" t="s">
        <v>113</v>
      </c>
      <c r="M45" s="796" t="s">
        <v>110</v>
      </c>
      <c r="N45" s="796" t="s">
        <v>109</v>
      </c>
      <c r="O45" s="796" t="s">
        <v>111</v>
      </c>
      <c r="P45" s="796" t="s">
        <v>109</v>
      </c>
      <c r="Q45" s="796" t="s">
        <v>111</v>
      </c>
      <c r="R45" s="796" t="s">
        <v>109</v>
      </c>
      <c r="S45" s="796" t="s">
        <v>112</v>
      </c>
      <c r="T45" s="796" t="s">
        <v>113</v>
      </c>
      <c r="U45" s="796" t="s">
        <v>110</v>
      </c>
      <c r="V45" s="796" t="s">
        <v>109</v>
      </c>
      <c r="W45" s="796" t="s">
        <v>111</v>
      </c>
      <c r="X45" s="796" t="s">
        <v>109</v>
      </c>
      <c r="Y45" s="796" t="s">
        <v>111</v>
      </c>
      <c r="Z45" s="796" t="s">
        <v>109</v>
      </c>
      <c r="AA45" s="796" t="s">
        <v>112</v>
      </c>
      <c r="AB45" s="796" t="s">
        <v>113</v>
      </c>
      <c r="AC45" s="796"/>
      <c r="AD45" s="796"/>
    </row>
    <row r="46" spans="1:30" ht="15" customHeight="1">
      <c r="A46" s="1732" t="s">
        <v>42</v>
      </c>
      <c r="B46" s="1734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ht="24" customHeight="1">
      <c r="A47" s="797">
        <v>1</v>
      </c>
      <c r="B47" s="798" t="s">
        <v>43</v>
      </c>
      <c r="C47" s="797">
        <f>SUM('Sh1-Breakup'!CI52)</f>
        <v>2191</v>
      </c>
      <c r="D47" s="799">
        <f>SUM('Sh1-Breakup'!CJ52)</f>
        <v>3116.98</v>
      </c>
      <c r="E47" s="797">
        <f>SUM('Sh1-Breakup'!C52)</f>
        <v>458</v>
      </c>
      <c r="F47" s="797">
        <f>SUM('Sh1-Breakup'!D52)</f>
        <v>651.49</v>
      </c>
      <c r="G47" s="797">
        <f>SUM('Sh1-Breakup'!J52)</f>
        <v>108</v>
      </c>
      <c r="H47" s="799">
        <f>SUM('Sh1-Breakup'!K52)</f>
        <v>488.4</v>
      </c>
      <c r="I47" s="797">
        <f>SUM('Sh1-Breakup'!L52)</f>
        <v>29</v>
      </c>
      <c r="J47" s="799">
        <f>SUM('Sh1-Breakup'!M52)</f>
        <v>194.16</v>
      </c>
      <c r="K47" s="799">
        <f>SUM('Sh1-Breakup'!U52)</f>
        <v>6.331877729257641</v>
      </c>
      <c r="L47" s="799">
        <f>SUM('Sh1-Breakup'!V52)</f>
        <v>29.802452838877038</v>
      </c>
      <c r="M47" s="797">
        <f>SUM('Sh1-Breakup'!AE52)</f>
        <v>743</v>
      </c>
      <c r="N47" s="797">
        <f>SUM('Sh1-Breakup'!AF52)</f>
        <v>1056.64</v>
      </c>
      <c r="O47" s="797">
        <f>SUM('Sh1-Breakup'!AL52)</f>
        <v>182</v>
      </c>
      <c r="P47" s="797">
        <f>SUM('Sh1-Breakup'!AM52)</f>
        <v>659.29</v>
      </c>
      <c r="Q47" s="797">
        <f>SUM('Sh1-Breakup'!AN52)</f>
        <v>0</v>
      </c>
      <c r="R47" s="797">
        <f>SUM('Sh1-Breakup'!AO52)</f>
        <v>0</v>
      </c>
      <c r="S47" s="799">
        <f>SUM(Q47/M47)*100</f>
        <v>0</v>
      </c>
      <c r="T47" s="799">
        <f>SUM(R47/N47)*100</f>
        <v>0</v>
      </c>
      <c r="U47" s="797">
        <f>SUM('Sh1-Breakup'!BG52)</f>
        <v>990</v>
      </c>
      <c r="V47" s="797">
        <f>SUM('Sh1-Breakup'!BH52)</f>
        <v>1408.85</v>
      </c>
      <c r="W47" s="797">
        <f>SUM('Sh1-Breakup'!BN52)</f>
        <v>435</v>
      </c>
      <c r="X47" s="800">
        <f>SUM('Sh1-Breakup'!BO52)</f>
        <v>1310.21</v>
      </c>
      <c r="Y47" s="797">
        <f>SUM('Sh1-Breakup'!BP52)</f>
        <v>17</v>
      </c>
      <c r="Z47" s="799">
        <f>SUM('Sh1-Breakup'!BQ52)</f>
        <v>57.33</v>
      </c>
      <c r="AA47" s="799">
        <f>SUM('Sh1-Breakup'!BY52)</f>
        <v>1.7171717171717171</v>
      </c>
      <c r="AB47" s="799">
        <f>SUM('Sh1-Breakup'!BZ52)</f>
        <v>4.069276360151897</v>
      </c>
      <c r="AC47" s="799">
        <f>SUM(H47+P47+X47)</f>
        <v>2457.9</v>
      </c>
      <c r="AD47" s="799">
        <f>J47+R47+Z47</f>
        <v>251.49</v>
      </c>
    </row>
    <row r="48" spans="1:30" ht="24" customHeight="1">
      <c r="A48" s="797">
        <v>2</v>
      </c>
      <c r="B48" s="798" t="s">
        <v>44</v>
      </c>
      <c r="C48" s="797">
        <f>SUM('Sh1-Breakup'!CI53)</f>
        <v>285</v>
      </c>
      <c r="D48" s="799">
        <f>SUM('Sh1-Breakup'!CJ53)</f>
        <v>405.15</v>
      </c>
      <c r="E48" s="797">
        <f>SUM('Sh1-Breakup'!C53)</f>
        <v>285</v>
      </c>
      <c r="F48" s="797">
        <f>SUM('Sh1-Breakup'!D53)</f>
        <v>405.15</v>
      </c>
      <c r="G48" s="797">
        <f>SUM('Sh1-Breakup'!J53)</f>
        <v>8</v>
      </c>
      <c r="H48" s="799">
        <f>SUM('Sh1-Breakup'!K53)</f>
        <v>22.7</v>
      </c>
      <c r="I48" s="797">
        <f>SUM('Sh1-Breakup'!L53)</f>
        <v>4</v>
      </c>
      <c r="J48" s="799">
        <f>SUM('Sh1-Breakup'!M53)</f>
        <v>9.48</v>
      </c>
      <c r="K48" s="799">
        <f>SUM('Sh1-Breakup'!U53)</f>
        <v>1.4035087719298245</v>
      </c>
      <c r="L48" s="799">
        <f>SUM('Sh1-Breakup'!V53)</f>
        <v>2.3398741206960385</v>
      </c>
      <c r="M48" s="799">
        <f>SUM('Sh1-Breakup'!AE53)</f>
        <v>0</v>
      </c>
      <c r="N48" s="799">
        <f>SUM('Sh1-Breakup'!AF53)</f>
        <v>0</v>
      </c>
      <c r="O48" s="799">
        <f>SUM('Sh1-Breakup'!AL53)</f>
        <v>0</v>
      </c>
      <c r="P48" s="799">
        <f>SUM('Sh1-Breakup'!AM53)</f>
        <v>0</v>
      </c>
      <c r="Q48" s="799">
        <f>SUM('Sh1-Breakup'!AN53)</f>
        <v>0</v>
      </c>
      <c r="R48" s="799">
        <f>SUM('Sh1-Breakup'!AO53)</f>
        <v>0</v>
      </c>
      <c r="S48" s="799">
        <v>0</v>
      </c>
      <c r="T48" s="799">
        <v>0</v>
      </c>
      <c r="U48" s="801">
        <f>SUM('Sh1-Breakup'!BG53)</f>
        <v>0</v>
      </c>
      <c r="V48" s="799">
        <f>SUM('Sh1-Breakup'!BH53)</f>
        <v>0</v>
      </c>
      <c r="W48" s="797">
        <f>SUM('Sh1-Breakup'!BN53)</f>
        <v>0</v>
      </c>
      <c r="X48" s="799">
        <f>SUM('Sh1-Breakup'!BO53)</f>
        <v>0</v>
      </c>
      <c r="Y48" s="797">
        <f>SUM('Sh1-Breakup'!BP53)</f>
        <v>0</v>
      </c>
      <c r="Z48" s="799">
        <f>SUM('Sh1-Breakup'!BQ53)</f>
        <v>0</v>
      </c>
      <c r="AA48" s="799">
        <f>SUM('Sh1-Breakup'!BY53)</f>
        <v>0</v>
      </c>
      <c r="AB48" s="799">
        <f>SUM('Sh1-Breakup'!BZ53)</f>
        <v>0</v>
      </c>
      <c r="AC48" s="799">
        <f aca="true" t="shared" si="8" ref="AC48:AC55">SUM(H48+P48+X48)</f>
        <v>22.7</v>
      </c>
      <c r="AD48" s="799">
        <f aca="true" t="shared" si="9" ref="AD48:AD55">J48+R48+Z48</f>
        <v>9.48</v>
      </c>
    </row>
    <row r="49" spans="1:30" ht="24" customHeight="1">
      <c r="A49" s="797">
        <v>3</v>
      </c>
      <c r="B49" s="798" t="s">
        <v>45</v>
      </c>
      <c r="C49" s="797">
        <f>SUM('Sh1-Breakup'!CI56)</f>
        <v>4215</v>
      </c>
      <c r="D49" s="799">
        <f>SUM('Sh1-Breakup'!CJ56)</f>
        <v>5295.41</v>
      </c>
      <c r="E49" s="797">
        <f>SUM('Sh1-Breakup'!C56)</f>
        <v>1264</v>
      </c>
      <c r="F49" s="797">
        <f>SUM('Sh1-Breakup'!D56)</f>
        <v>1588.62</v>
      </c>
      <c r="G49" s="797">
        <f>SUM('Sh1-Breakup'!J56)</f>
        <v>171</v>
      </c>
      <c r="H49" s="799">
        <f>SUM('Sh1-Breakup'!K56)</f>
        <v>712.45</v>
      </c>
      <c r="I49" s="797">
        <f>SUM('Sh1-Breakup'!L56)</f>
        <v>63</v>
      </c>
      <c r="J49" s="799">
        <f>SUM('Sh1-Breakup'!M56)</f>
        <v>300.75</v>
      </c>
      <c r="K49" s="799">
        <f>SUM('Sh1-Breakup'!U56)</f>
        <v>4.984177215189874</v>
      </c>
      <c r="L49" s="799">
        <f>SUM('Sh1-Breakup'!V56)</f>
        <v>18.931525474940518</v>
      </c>
      <c r="M49" s="797">
        <f>SUM('Sh1-Breakup'!AE56)</f>
        <v>1264</v>
      </c>
      <c r="N49" s="797">
        <f>SUM('Sh1-Breakup'!AF56)</f>
        <v>1588.62</v>
      </c>
      <c r="O49" s="797">
        <f>SUM('Sh1-Breakup'!AL56)</f>
        <v>580</v>
      </c>
      <c r="P49" s="797">
        <f>SUM('Sh1-Breakup'!AM56)</f>
        <v>1395.2</v>
      </c>
      <c r="Q49" s="797">
        <f>SUM('Sh1-Breakup'!AN56)</f>
        <v>201</v>
      </c>
      <c r="R49" s="797">
        <f>SUM('Sh1-Breakup'!AO56)</f>
        <v>372.95</v>
      </c>
      <c r="S49" s="799">
        <f aca="true" t="shared" si="10" ref="S49:S71">SUM(Q49/M49)*100</f>
        <v>15.901898734177214</v>
      </c>
      <c r="T49" s="799">
        <f aca="true" t="shared" si="11" ref="T49:T71">SUM(R49/N49)*100</f>
        <v>23.476350543238787</v>
      </c>
      <c r="U49" s="797">
        <f>SUM('Sh1-Breakup'!BG56)</f>
        <v>1687</v>
      </c>
      <c r="V49" s="797">
        <f>SUM('Sh1-Breakup'!BH56)</f>
        <v>2118.17</v>
      </c>
      <c r="W49" s="797">
        <f>SUM('Sh1-Breakup'!BN56)</f>
        <v>857</v>
      </c>
      <c r="X49" s="800">
        <f>SUM('Sh1-Breakup'!BO56)</f>
        <v>1869.72</v>
      </c>
      <c r="Y49" s="797">
        <f>SUM('Sh1-Breakup'!BP56)</f>
        <v>229</v>
      </c>
      <c r="Z49" s="799">
        <f>SUM('Sh1-Breakup'!BQ56)</f>
        <v>431.19</v>
      </c>
      <c r="AA49" s="799">
        <f>SUM('Sh1-Breakup'!BY56)</f>
        <v>13.574392412566686</v>
      </c>
      <c r="AB49" s="799">
        <f>SUM('Sh1-Breakup'!BZ56)</f>
        <v>20.356723020343033</v>
      </c>
      <c r="AC49" s="799">
        <f t="shared" si="8"/>
        <v>3977.37</v>
      </c>
      <c r="AD49" s="799">
        <f t="shared" si="9"/>
        <v>1104.89</v>
      </c>
    </row>
    <row r="50" spans="1:30" ht="24" customHeight="1">
      <c r="A50" s="797">
        <v>4</v>
      </c>
      <c r="B50" s="798" t="s">
        <v>46</v>
      </c>
      <c r="C50" s="797">
        <f>SUM('Sh1-Breakup'!CI57)</f>
        <v>2093</v>
      </c>
      <c r="D50" s="799">
        <f>SUM('Sh1-Breakup'!CJ57)</f>
        <v>2710.1859999999997</v>
      </c>
      <c r="E50" s="797">
        <f>SUM('Sh1-Breakup'!C57)</f>
        <v>628</v>
      </c>
      <c r="F50" s="797">
        <f>SUM('Sh1-Breakup'!D57)</f>
        <v>813.06</v>
      </c>
      <c r="G50" s="797">
        <f>SUM('Sh1-Breakup'!J57)</f>
        <v>89</v>
      </c>
      <c r="H50" s="799">
        <f>SUM('Sh1-Breakup'!K57)</f>
        <v>261.47</v>
      </c>
      <c r="I50" s="797">
        <f>SUM('Sh1-Breakup'!L57)</f>
        <v>118</v>
      </c>
      <c r="J50" s="799">
        <f>SUM('Sh1-Breakup'!M57)</f>
        <v>320.24</v>
      </c>
      <c r="K50" s="799">
        <f>SUM('Sh1-Breakup'!U57)</f>
        <v>18.789808917197455</v>
      </c>
      <c r="L50" s="799">
        <f>SUM('Sh1-Breakup'!V57)</f>
        <v>39.387007108946456</v>
      </c>
      <c r="M50" s="797">
        <f>SUM('Sh1-Breakup'!AE57)</f>
        <v>628</v>
      </c>
      <c r="N50" s="797">
        <f>SUM('Sh1-Breakup'!AF57)</f>
        <v>813.06</v>
      </c>
      <c r="O50" s="797">
        <f>SUM('Sh1-Breakup'!AL57)</f>
        <v>193</v>
      </c>
      <c r="P50" s="797">
        <f>SUM('Sh1-Breakup'!AM57)</f>
        <v>433.28</v>
      </c>
      <c r="Q50" s="797">
        <f>SUM('Sh1-Breakup'!AN57)</f>
        <v>112</v>
      </c>
      <c r="R50" s="797">
        <f>SUM('Sh1-Breakup'!AO57)</f>
        <v>231.09</v>
      </c>
      <c r="S50" s="799">
        <f t="shared" si="10"/>
        <v>17.8343949044586</v>
      </c>
      <c r="T50" s="799">
        <f t="shared" si="11"/>
        <v>28.42225666002509</v>
      </c>
      <c r="U50" s="797">
        <f>SUM('Sh1-Breakup'!BG57)</f>
        <v>837</v>
      </c>
      <c r="V50" s="797">
        <f>SUM('Sh1-Breakup'!BH57)</f>
        <v>1084.066</v>
      </c>
      <c r="W50" s="797">
        <f>SUM('Sh1-Breakup'!BN57)</f>
        <v>856</v>
      </c>
      <c r="X50" s="799">
        <f>SUM('Sh1-Breakup'!BO57)</f>
        <v>1507.67</v>
      </c>
      <c r="Y50" s="797">
        <f>SUM('Sh1-Breakup'!BP57)</f>
        <v>161</v>
      </c>
      <c r="Z50" s="799">
        <f>SUM('Sh1-Breakup'!BQ57)</f>
        <v>252.42</v>
      </c>
      <c r="AA50" s="799">
        <f>SUM('Sh1-Breakup'!BY57)</f>
        <v>19.23536439665472</v>
      </c>
      <c r="AB50" s="799">
        <f>SUM('Sh1-Breakup'!BZ57)</f>
        <v>23.284560165155995</v>
      </c>
      <c r="AC50" s="799">
        <f t="shared" si="8"/>
        <v>2202.42</v>
      </c>
      <c r="AD50" s="799">
        <f t="shared" si="9"/>
        <v>803.75</v>
      </c>
    </row>
    <row r="51" spans="1:30" ht="24" customHeight="1">
      <c r="A51" s="797">
        <v>5</v>
      </c>
      <c r="B51" s="798" t="s">
        <v>47</v>
      </c>
      <c r="C51" s="797">
        <f>SUM('Sh1-Breakup'!CI58)</f>
        <v>620</v>
      </c>
      <c r="D51" s="799">
        <f>SUM('Sh1-Breakup'!CJ58)</f>
        <v>1082.31</v>
      </c>
      <c r="E51" s="797">
        <f>SUM('Sh1-Breakup'!C58)</f>
        <v>0</v>
      </c>
      <c r="F51" s="799">
        <f>SUM('Sh1-Breakup'!D58)</f>
        <v>0</v>
      </c>
      <c r="G51" s="797">
        <f>SUM('Sh1-Breakup'!J58)</f>
        <v>0</v>
      </c>
      <c r="H51" s="799">
        <f>SUM('Sh1-Breakup'!K58)</f>
        <v>0</v>
      </c>
      <c r="I51" s="797">
        <f>SUM('Sh1-Breakup'!L58)</f>
        <v>0</v>
      </c>
      <c r="J51" s="799">
        <f>SUM('Sh1-Breakup'!M58)</f>
        <v>0</v>
      </c>
      <c r="K51" s="799">
        <f>SUM('Sh1-Breakup'!U58)</f>
        <v>0</v>
      </c>
      <c r="L51" s="799">
        <f>SUM('Sh1-Breakup'!V58)</f>
        <v>0</v>
      </c>
      <c r="M51" s="797">
        <f>SUM('Sh1-Breakup'!AE58)</f>
        <v>372</v>
      </c>
      <c r="N51" s="797">
        <f>SUM('Sh1-Breakup'!AF58)</f>
        <v>649.39</v>
      </c>
      <c r="O51" s="797">
        <f>SUM('Sh1-Breakup'!AL58)</f>
        <v>0</v>
      </c>
      <c r="P51" s="799">
        <f>SUM('Sh1-Breakup'!AM58)</f>
        <v>0</v>
      </c>
      <c r="Q51" s="797">
        <f>SUM('Sh1-Breakup'!AN58)</f>
        <v>0</v>
      </c>
      <c r="R51" s="799">
        <f>SUM('Sh1-Breakup'!AO58)</f>
        <v>0</v>
      </c>
      <c r="S51" s="799">
        <f t="shared" si="10"/>
        <v>0</v>
      </c>
      <c r="T51" s="799">
        <f t="shared" si="11"/>
        <v>0</v>
      </c>
      <c r="U51" s="797">
        <f>SUM('Sh1-Breakup'!BG58)</f>
        <v>248</v>
      </c>
      <c r="V51" s="797">
        <f>SUM('Sh1-Breakup'!BH58)</f>
        <v>432.92</v>
      </c>
      <c r="W51" s="797">
        <f>SUM('Sh1-Breakup'!BN58)</f>
        <v>0</v>
      </c>
      <c r="X51" s="799">
        <f>SUM('Sh1-Breakup'!BO58)</f>
        <v>0</v>
      </c>
      <c r="Y51" s="797">
        <f>SUM('Sh1-Breakup'!BP58)</f>
        <v>0</v>
      </c>
      <c r="Z51" s="799">
        <f>SUM('Sh1-Breakup'!BQ58)</f>
        <v>0</v>
      </c>
      <c r="AA51" s="799">
        <f>SUM('Sh1-Breakup'!BY58)</f>
        <v>0</v>
      </c>
      <c r="AB51" s="799">
        <f>SUM('Sh1-Breakup'!BZ58)</f>
        <v>0</v>
      </c>
      <c r="AC51" s="799">
        <f t="shared" si="8"/>
        <v>0</v>
      </c>
      <c r="AD51" s="799">
        <f t="shared" si="9"/>
        <v>0</v>
      </c>
    </row>
    <row r="52" spans="1:30" ht="24" customHeight="1">
      <c r="A52" s="797">
        <v>6</v>
      </c>
      <c r="B52" s="798" t="s">
        <v>48</v>
      </c>
      <c r="C52" s="797">
        <f>SUM('Sh1-Breakup'!CI59)</f>
        <v>701</v>
      </c>
      <c r="D52" s="799">
        <f>SUM('Sh1-Breakup'!CJ59)</f>
        <v>968.5</v>
      </c>
      <c r="E52" s="797">
        <f>SUM('Sh1-Breakup'!C59)</f>
        <v>0</v>
      </c>
      <c r="F52" s="799">
        <f>SUM('Sh1-Breakup'!D59)</f>
        <v>0</v>
      </c>
      <c r="G52" s="797">
        <f>SUM('Sh1-Breakup'!J59)</f>
        <v>0</v>
      </c>
      <c r="H52" s="799">
        <f>SUM('Sh1-Breakup'!K59)</f>
        <v>0</v>
      </c>
      <c r="I52" s="797">
        <f>SUM('Sh1-Breakup'!L59)</f>
        <v>0</v>
      </c>
      <c r="J52" s="799">
        <f>SUM('Sh1-Breakup'!M59)</f>
        <v>0</v>
      </c>
      <c r="K52" s="799">
        <f>SUM('Sh1-Breakup'!U59)</f>
        <v>0</v>
      </c>
      <c r="L52" s="799">
        <f>SUM('Sh1-Breakup'!V59)</f>
        <v>0</v>
      </c>
      <c r="M52" s="797">
        <f>SUM('Sh1-Breakup'!AE59)</f>
        <v>421</v>
      </c>
      <c r="N52" s="797">
        <f>SUM('Sh1-Breakup'!AF59)</f>
        <v>581.1</v>
      </c>
      <c r="O52" s="797">
        <f>SUM('Sh1-Breakup'!AL59)</f>
        <v>2</v>
      </c>
      <c r="P52" s="797">
        <f>SUM('Sh1-Breakup'!AM59)</f>
        <v>7.2</v>
      </c>
      <c r="Q52" s="797">
        <f>SUM('Sh1-Breakup'!AN59)</f>
        <v>0</v>
      </c>
      <c r="R52" s="797">
        <f>SUM('Sh1-Breakup'!AO59)</f>
        <v>0</v>
      </c>
      <c r="S52" s="799">
        <f t="shared" si="10"/>
        <v>0</v>
      </c>
      <c r="T52" s="799">
        <f t="shared" si="11"/>
        <v>0</v>
      </c>
      <c r="U52" s="797">
        <f>SUM('Sh1-Breakup'!BG59)</f>
        <v>280</v>
      </c>
      <c r="V52" s="799">
        <f>SUM('Sh1-Breakup'!BH59)</f>
        <v>387.40000000000003</v>
      </c>
      <c r="W52" s="797">
        <f>SUM('Sh1-Breakup'!BN59)</f>
        <v>0</v>
      </c>
      <c r="X52" s="797">
        <f>SUM('Sh1-Breakup'!BO59)</f>
        <v>0</v>
      </c>
      <c r="Y52" s="797">
        <f>SUM('Sh1-Breakup'!BP59)</f>
        <v>0</v>
      </c>
      <c r="Z52" s="799">
        <f>SUM('Sh1-Breakup'!BQ59)</f>
        <v>0</v>
      </c>
      <c r="AA52" s="799">
        <f>SUM('Sh1-Breakup'!BY59)</f>
        <v>0</v>
      </c>
      <c r="AB52" s="799">
        <f>SUM('Sh1-Breakup'!BZ59)</f>
        <v>0</v>
      </c>
      <c r="AC52" s="799">
        <f t="shared" si="8"/>
        <v>7.2</v>
      </c>
      <c r="AD52" s="799">
        <f t="shared" si="9"/>
        <v>0</v>
      </c>
    </row>
    <row r="53" spans="1:30" ht="24" customHeight="1">
      <c r="A53" s="797">
        <v>7</v>
      </c>
      <c r="B53" s="798" t="s">
        <v>49</v>
      </c>
      <c r="C53" s="797">
        <f>SUM('Sh1-Breakup'!CI60)</f>
        <v>4166</v>
      </c>
      <c r="D53" s="799">
        <f>SUM('Sh1-Breakup'!CJ60)</f>
        <v>5292.3</v>
      </c>
      <c r="E53" s="797">
        <f>SUM('Sh1-Breakup'!C60)</f>
        <v>948</v>
      </c>
      <c r="F53" s="797">
        <f>SUM('Sh1-Breakup'!D60)</f>
        <v>1204.46</v>
      </c>
      <c r="G53" s="797">
        <f>SUM('Sh1-Breakup'!J60)</f>
        <v>98</v>
      </c>
      <c r="H53" s="799">
        <f>SUM('Sh1-Breakup'!K60)</f>
        <v>491.03</v>
      </c>
      <c r="I53" s="797">
        <f>SUM('Sh1-Breakup'!L60)</f>
        <v>40</v>
      </c>
      <c r="J53" s="799">
        <f>SUM('Sh1-Breakup'!M60)</f>
        <v>151.94</v>
      </c>
      <c r="K53" s="799">
        <f>SUM('Sh1-Breakup'!U60)</f>
        <v>182</v>
      </c>
      <c r="L53" s="799">
        <f>SUM('Sh1-Breakup'!V60)</f>
        <v>12.61478172791126</v>
      </c>
      <c r="M53" s="797">
        <f>SUM('Sh1-Breakup'!AE60)</f>
        <v>1379</v>
      </c>
      <c r="N53" s="797">
        <f>SUM('Sh1-Breakup'!AF60)</f>
        <v>1751.93</v>
      </c>
      <c r="O53" s="797">
        <f>SUM('Sh1-Breakup'!AL60)</f>
        <v>257</v>
      </c>
      <c r="P53" s="797">
        <f>SUM('Sh1-Breakup'!AM60)</f>
        <v>326.12</v>
      </c>
      <c r="Q53" s="797">
        <f>SUM('Sh1-Breakup'!AN60)</f>
        <v>174</v>
      </c>
      <c r="R53" s="797">
        <f>SUM('Sh1-Breakup'!AO60)</f>
        <v>265.3</v>
      </c>
      <c r="S53" s="799">
        <f t="shared" si="10"/>
        <v>12.6178390137781</v>
      </c>
      <c r="T53" s="799">
        <f t="shared" si="11"/>
        <v>15.143299104416272</v>
      </c>
      <c r="U53" s="797">
        <f>SUM('Sh1-Breakup'!BG60)</f>
        <v>1839</v>
      </c>
      <c r="V53" s="797">
        <f>SUM('Sh1-Breakup'!BH60)</f>
        <v>2335.91</v>
      </c>
      <c r="W53" s="797">
        <f>SUM('Sh1-Breakup'!BN60)</f>
        <v>740</v>
      </c>
      <c r="X53" s="797">
        <f>SUM('Sh1-Breakup'!BO60)</f>
        <v>1846.6</v>
      </c>
      <c r="Y53" s="797">
        <f>SUM('Sh1-Breakup'!BP60)</f>
        <v>66</v>
      </c>
      <c r="Z53" s="799">
        <f>SUM('Sh1-Breakup'!BQ60)</f>
        <v>150.7</v>
      </c>
      <c r="AA53" s="799">
        <f>SUM('Sh1-Breakup'!BY60)</f>
        <v>3.588907014681892</v>
      </c>
      <c r="AB53" s="799">
        <f>SUM('Sh1-Breakup'!BZ60)</f>
        <v>6.451447187605687</v>
      </c>
      <c r="AC53" s="799">
        <f t="shared" si="8"/>
        <v>2663.75</v>
      </c>
      <c r="AD53" s="799">
        <f t="shared" si="9"/>
        <v>567.94</v>
      </c>
    </row>
    <row r="54" spans="1:30" ht="24" customHeight="1">
      <c r="A54" s="797">
        <v>8</v>
      </c>
      <c r="B54" s="798" t="s">
        <v>50</v>
      </c>
      <c r="C54" s="797">
        <f>SUM('Sh1-Breakup'!CI61)</f>
        <v>431</v>
      </c>
      <c r="D54" s="799">
        <f>SUM('Sh1-Breakup'!CJ61)</f>
        <v>547.48</v>
      </c>
      <c r="E54" s="797">
        <f>SUM('Sh1-Breakup'!C61)</f>
        <v>431</v>
      </c>
      <c r="F54" s="797">
        <f>SUM('Sh1-Breakup'!D61)</f>
        <v>547.48</v>
      </c>
      <c r="G54" s="797">
        <f>SUM('Sh1-Breakup'!J61)</f>
        <v>57</v>
      </c>
      <c r="H54" s="799">
        <f>SUM('Sh1-Breakup'!K61)</f>
        <v>127.42</v>
      </c>
      <c r="I54" s="797">
        <f>SUM('Sh1-Breakup'!L61)</f>
        <v>23</v>
      </c>
      <c r="J54" s="799">
        <f>SUM('Sh1-Breakup'!M61)</f>
        <v>58.9</v>
      </c>
      <c r="K54" s="799">
        <f>SUM('Sh1-Breakup'!U61)</f>
        <v>5.336426914153132</v>
      </c>
      <c r="L54" s="799">
        <f>SUM('Sh1-Breakup'!V61)</f>
        <v>10.758383867903849</v>
      </c>
      <c r="M54" s="801">
        <f>SUM('Sh1-Breakup'!AE61)</f>
        <v>0</v>
      </c>
      <c r="N54" s="799">
        <f>SUM('Sh1-Breakup'!AF61)</f>
        <v>0</v>
      </c>
      <c r="O54" s="801">
        <f>SUM('Sh1-Breakup'!AL61)</f>
        <v>0</v>
      </c>
      <c r="P54" s="799">
        <f>SUM('Sh1-Breakup'!AM61)</f>
        <v>0</v>
      </c>
      <c r="Q54" s="797">
        <f>SUM('Sh1-Breakup'!AN61)</f>
        <v>0</v>
      </c>
      <c r="R54" s="799">
        <f>SUM('Sh1-Breakup'!AO61)</f>
        <v>0</v>
      </c>
      <c r="S54" s="799">
        <v>0</v>
      </c>
      <c r="T54" s="799">
        <v>0</v>
      </c>
      <c r="U54" s="797">
        <f>SUM('Sh1-Breakup'!BG61)</f>
        <v>0</v>
      </c>
      <c r="V54" s="799">
        <f>SUM('Sh1-Breakup'!BH61)</f>
        <v>0</v>
      </c>
      <c r="W54" s="797">
        <f>SUM('Sh1-Breakup'!BN61)</f>
        <v>0</v>
      </c>
      <c r="X54" s="799">
        <f>SUM('Sh1-Breakup'!BO61)</f>
        <v>0</v>
      </c>
      <c r="Y54" s="797">
        <f>SUM('Sh1-Breakup'!BP61)</f>
        <v>0</v>
      </c>
      <c r="Z54" s="799">
        <f>SUM('Sh1-Breakup'!BQ61)</f>
        <v>0</v>
      </c>
      <c r="AA54" s="799">
        <f>SUM('Sh1-Breakup'!BY61)</f>
        <v>0</v>
      </c>
      <c r="AB54" s="799">
        <f>SUM('Sh1-Breakup'!BZ61)</f>
        <v>0</v>
      </c>
      <c r="AC54" s="799">
        <f t="shared" si="8"/>
        <v>127.42</v>
      </c>
      <c r="AD54" s="799">
        <f t="shared" si="9"/>
        <v>58.9</v>
      </c>
    </row>
    <row r="55" spans="1:30" ht="24" customHeight="1">
      <c r="A55" s="797"/>
      <c r="B55" s="802" t="s">
        <v>27</v>
      </c>
      <c r="C55" s="803">
        <f>SUM('Sh1-Breakup'!CI63)</f>
        <v>16522</v>
      </c>
      <c r="D55" s="804">
        <f>SUM('Sh1-Breakup'!CJ63)</f>
        <v>21968.826</v>
      </c>
      <c r="E55" s="803">
        <f>SUM('Sh1-Breakup'!C63)</f>
        <v>4560</v>
      </c>
      <c r="F55" s="803">
        <f>SUM('Sh1-Breakup'!D63)</f>
        <v>5975.41</v>
      </c>
      <c r="G55" s="803">
        <f>SUM('Sh1-Breakup'!J63)</f>
        <v>591</v>
      </c>
      <c r="H55" s="804">
        <f>SUM('Sh1-Breakup'!K63)</f>
        <v>2273.73</v>
      </c>
      <c r="I55" s="803">
        <f>SUM('Sh1-Breakup'!L63)</f>
        <v>337</v>
      </c>
      <c r="J55" s="804">
        <f>SUM('Sh1-Breakup'!M63)</f>
        <v>1205.73</v>
      </c>
      <c r="K55" s="804">
        <f>SUM('Sh1-Breakup'!U63)</f>
        <v>7.390350877192982</v>
      </c>
      <c r="L55" s="804">
        <f>SUM('Sh1-Breakup'!V63)</f>
        <v>20.17819697727855</v>
      </c>
      <c r="M55" s="803">
        <f>SUM('Sh1-Breakup'!AE63)</f>
        <v>5353</v>
      </c>
      <c r="N55" s="803">
        <f>SUM('Sh1-Breakup'!AF63)</f>
        <v>7205.89</v>
      </c>
      <c r="O55" s="803">
        <f>SUM('Sh1-Breakup'!AL63)</f>
        <v>1214</v>
      </c>
      <c r="P55" s="803">
        <f>SUM('Sh1-Breakup'!AM63)</f>
        <v>2821.0899999999992</v>
      </c>
      <c r="Q55" s="803">
        <f>SUM('Sh1-Breakup'!AN63)</f>
        <v>487</v>
      </c>
      <c r="R55" s="803">
        <f>SUM('Sh1-Breakup'!AO63)</f>
        <v>869.3399999999999</v>
      </c>
      <c r="S55" s="804">
        <f t="shared" si="10"/>
        <v>9.097702223052494</v>
      </c>
      <c r="T55" s="804">
        <f t="shared" si="11"/>
        <v>12.064297401153777</v>
      </c>
      <c r="U55" s="803">
        <f>SUM('Sh1-Breakup'!BG63)</f>
        <v>6609</v>
      </c>
      <c r="V55" s="803">
        <f>SUM('Sh1-Breakup'!BH63)</f>
        <v>8787.526</v>
      </c>
      <c r="W55" s="803">
        <f>SUM('Sh1-Breakup'!BN63)</f>
        <v>2896</v>
      </c>
      <c r="X55" s="803">
        <f>SUM('Sh1-Breakup'!BO63)</f>
        <v>6548.259999999999</v>
      </c>
      <c r="Y55" s="803">
        <f>SUM('Sh1-Breakup'!BP63)</f>
        <v>481</v>
      </c>
      <c r="Z55" s="804">
        <f>SUM('Sh1-Breakup'!BQ63)</f>
        <v>905.6999999999999</v>
      </c>
      <c r="AA55" s="804">
        <f>SUM('Sh1-Breakup'!BY63)</f>
        <v>7.277954304735966</v>
      </c>
      <c r="AB55" s="804">
        <f>SUM('Sh1-Breakup'!BZ63)</f>
        <v>10.306655138203858</v>
      </c>
      <c r="AC55" s="804">
        <f t="shared" si="8"/>
        <v>11643.079999999998</v>
      </c>
      <c r="AD55" s="805">
        <f t="shared" si="9"/>
        <v>2980.7699999999995</v>
      </c>
    </row>
    <row r="56" spans="1:30" ht="24" customHeight="1">
      <c r="A56" s="1732" t="s">
        <v>51</v>
      </c>
      <c r="B56" s="1733"/>
      <c r="C56" s="797"/>
      <c r="D56" s="797"/>
      <c r="E56" s="797"/>
      <c r="F56" s="797"/>
      <c r="G56" s="797"/>
      <c r="H56" s="799"/>
      <c r="I56" s="797"/>
      <c r="J56" s="799"/>
      <c r="K56" s="799"/>
      <c r="L56" s="799"/>
      <c r="M56" s="797"/>
      <c r="N56" s="797"/>
      <c r="O56" s="797"/>
      <c r="P56" s="797"/>
      <c r="Q56" s="797"/>
      <c r="R56" s="797"/>
      <c r="S56" s="804"/>
      <c r="T56" s="799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</row>
    <row r="57" spans="1:30" ht="24" customHeight="1">
      <c r="A57" s="797">
        <v>1</v>
      </c>
      <c r="B57" s="798" t="s">
        <v>52</v>
      </c>
      <c r="C57" s="797">
        <f>SUM('Sh1-Breakup'!CI75)</f>
        <v>429</v>
      </c>
      <c r="D57" s="799">
        <f>SUM('Sh1-Breakup'!CJ75)</f>
        <v>633.6</v>
      </c>
      <c r="E57" s="797">
        <f>SUM('Sh1-Breakup'!C75)</f>
        <v>77</v>
      </c>
      <c r="F57" s="797">
        <f>SUM('Sh1-Breakup'!D75)</f>
        <v>114.05</v>
      </c>
      <c r="G57" s="797">
        <f>SUM('Sh1-Breakup'!J75)</f>
        <v>0</v>
      </c>
      <c r="H57" s="799">
        <f>SUM('Sh1-Breakup'!K75)</f>
        <v>0</v>
      </c>
      <c r="I57" s="797">
        <f>SUM('Sh1-Breakup'!L75)</f>
        <v>0</v>
      </c>
      <c r="J57" s="799">
        <f>SUM('Sh1-Breakup'!M75)</f>
        <v>0</v>
      </c>
      <c r="K57" s="799">
        <f>SUM('Sh1-Breakup'!U75)</f>
        <v>0</v>
      </c>
      <c r="L57" s="799">
        <f>SUM('Sh1-Breakup'!V75)</f>
        <v>0</v>
      </c>
      <c r="M57" s="801">
        <f>SUM('Sh1-Breakup'!AE75)</f>
        <v>180</v>
      </c>
      <c r="N57" s="799">
        <f>SUM('Sh1-Breakup'!AF75)</f>
        <v>266.11</v>
      </c>
      <c r="O57" s="797">
        <f>SUM('Sh1-Breakup'!AL75)</f>
        <v>73</v>
      </c>
      <c r="P57" s="799">
        <f>SUM('Sh1-Breakup'!AM75)</f>
        <v>163.75</v>
      </c>
      <c r="Q57" s="797">
        <f>SUM('Sh1-Breakup'!AN75)</f>
        <v>0</v>
      </c>
      <c r="R57" s="799">
        <f>SUM('Sh1-Breakup'!AO75)</f>
        <v>0</v>
      </c>
      <c r="S57" s="799">
        <f t="shared" si="10"/>
        <v>0</v>
      </c>
      <c r="T57" s="799">
        <f t="shared" si="11"/>
        <v>0</v>
      </c>
      <c r="U57" s="797">
        <f>SUM('Sh1-Breakup'!BG75)</f>
        <v>172</v>
      </c>
      <c r="V57" s="797">
        <f>SUM('Sh1-Breakup'!BH75)</f>
        <v>253.44</v>
      </c>
      <c r="W57" s="797">
        <f>SUM('Sh1-Breakup'!BN75)</f>
        <v>0</v>
      </c>
      <c r="X57" s="797">
        <f>SUM('Sh1-Breakup'!BO75)</f>
        <v>0</v>
      </c>
      <c r="Y57" s="797">
        <f>SUM('Sh1-Breakup'!BP75)</f>
        <v>0</v>
      </c>
      <c r="Z57" s="797">
        <f>SUM('Sh1-Breakup'!BQ75)</f>
        <v>0</v>
      </c>
      <c r="AA57" s="799">
        <f>SUM('Sh1-Breakup'!BY75)</f>
        <v>0</v>
      </c>
      <c r="AB57" s="799">
        <f>SUM('Sh1-Breakup'!BZ75)</f>
        <v>0</v>
      </c>
      <c r="AC57" s="799">
        <f>SUM(H57+P57+X57)</f>
        <v>163.75</v>
      </c>
      <c r="AD57" s="799">
        <f>SUM(J57+R57+Z57)</f>
        <v>0</v>
      </c>
    </row>
    <row r="58" spans="1:30" ht="24" customHeight="1">
      <c r="A58" s="797">
        <v>2</v>
      </c>
      <c r="B58" s="798" t="s">
        <v>53</v>
      </c>
      <c r="C58" s="797">
        <f>SUM('Sh1-Breakup'!CI76)</f>
        <v>4044</v>
      </c>
      <c r="D58" s="799">
        <f>SUM('Sh1-Breakup'!CJ76)</f>
        <v>5150.219999999999</v>
      </c>
      <c r="E58" s="797">
        <f>SUM('Sh1-Breakup'!C76)</f>
        <v>1213</v>
      </c>
      <c r="F58" s="797">
        <f>SUM('Sh1-Breakup'!D76)</f>
        <v>1545.07</v>
      </c>
      <c r="G58" s="797">
        <f>SUM('Sh1-Breakup'!J76)</f>
        <v>58</v>
      </c>
      <c r="H58" s="799">
        <f>SUM('Sh1-Breakup'!K76)</f>
        <v>335.45</v>
      </c>
      <c r="I58" s="797">
        <f>SUM('Sh1-Breakup'!L76)</f>
        <v>39</v>
      </c>
      <c r="J58" s="799">
        <f>SUM('Sh1-Breakup'!M76)</f>
        <v>219.92</v>
      </c>
      <c r="K58" s="799">
        <f>SUM('Sh1-Breakup'!U76)</f>
        <v>3.215169002473207</v>
      </c>
      <c r="L58" s="799">
        <f>SUM('Sh1-Breakup'!V76)</f>
        <v>14.233659316406378</v>
      </c>
      <c r="M58" s="801">
        <f>SUM('Sh1-Breakup'!AE76)</f>
        <v>1214</v>
      </c>
      <c r="N58" s="799">
        <f>SUM('Sh1-Breakup'!AF76)</f>
        <v>1545.08</v>
      </c>
      <c r="O58" s="797">
        <f>SUM('Sh1-Breakup'!AL76)</f>
        <v>125</v>
      </c>
      <c r="P58" s="799">
        <f>SUM('Sh1-Breakup'!AM76)</f>
        <v>595.22</v>
      </c>
      <c r="Q58" s="797">
        <f>SUM('Sh1-Breakup'!AN76)</f>
        <v>85</v>
      </c>
      <c r="R58" s="799">
        <f>SUM('Sh1-Breakup'!AO76)</f>
        <v>406.47</v>
      </c>
      <c r="S58" s="799">
        <f t="shared" si="10"/>
        <v>7.00164744645799</v>
      </c>
      <c r="T58" s="799">
        <f t="shared" si="11"/>
        <v>26.307375669868232</v>
      </c>
      <c r="U58" s="797">
        <f>SUM('Sh1-Breakup'!BG76)</f>
        <v>1617</v>
      </c>
      <c r="V58" s="797">
        <f>SUM('Sh1-Breakup'!BH76)</f>
        <v>2060.07</v>
      </c>
      <c r="W58" s="797">
        <f>SUM('Sh1-Breakup'!BN76)</f>
        <v>265</v>
      </c>
      <c r="X58" s="797">
        <f>SUM('Sh1-Breakup'!BO76)</f>
        <v>1075.85</v>
      </c>
      <c r="Y58" s="797">
        <f>SUM('Sh1-Breakup'!BP76)</f>
        <v>196</v>
      </c>
      <c r="Z58" s="799">
        <f>SUM('Sh1-Breakup'!BQ76)</f>
        <v>785.19</v>
      </c>
      <c r="AA58" s="799">
        <f>SUM('Sh1-Breakup'!BY76)</f>
        <v>12.121212121212121</v>
      </c>
      <c r="AB58" s="799">
        <f>SUM('Sh1-Breakup'!BZ76)</f>
        <v>38.11472425694272</v>
      </c>
      <c r="AC58" s="799">
        <f>SUM(H58+P58+X58)</f>
        <v>2006.52</v>
      </c>
      <c r="AD58" s="799">
        <f>SUM(J58+R58+Z58)</f>
        <v>1411.58</v>
      </c>
    </row>
    <row r="59" spans="1:30" ht="24" customHeight="1">
      <c r="A59" s="797">
        <v>3</v>
      </c>
      <c r="B59" s="798" t="s">
        <v>54</v>
      </c>
      <c r="C59" s="797">
        <f>SUM('Sh1-Breakup'!CI77)</f>
        <v>5386</v>
      </c>
      <c r="D59" s="799">
        <f>SUM('Sh1-Breakup'!CJ77)</f>
        <v>7269.389999999999</v>
      </c>
      <c r="E59" s="797">
        <f>SUM('Sh1-Breakup'!C77)</f>
        <v>1242</v>
      </c>
      <c r="F59" s="797">
        <f>SUM('Sh1-Breakup'!D77)</f>
        <v>1679.75</v>
      </c>
      <c r="G59" s="797">
        <f>SUM('Sh1-Breakup'!J77)</f>
        <v>98</v>
      </c>
      <c r="H59" s="799">
        <f>SUM('Sh1-Breakup'!K77)</f>
        <v>284.31</v>
      </c>
      <c r="I59" s="797">
        <f>SUM('Sh1-Breakup'!L77)</f>
        <v>21</v>
      </c>
      <c r="J59" s="799">
        <f>SUM('Sh1-Breakup'!M77)</f>
        <v>62.58</v>
      </c>
      <c r="K59" s="799">
        <f>SUM('Sh1-Breakup'!U77)</f>
        <v>1.6908212560386473</v>
      </c>
      <c r="L59" s="799">
        <f>SUM('Sh1-Breakup'!V77)</f>
        <v>3.7255543979758894</v>
      </c>
      <c r="M59" s="801">
        <f>SUM('Sh1-Breakup'!AE77)</f>
        <v>1776</v>
      </c>
      <c r="N59" s="799">
        <f>SUM('Sh1-Breakup'!AF77)</f>
        <v>2395.56</v>
      </c>
      <c r="O59" s="797">
        <f>SUM('Sh1-Breakup'!AL77)</f>
        <v>933</v>
      </c>
      <c r="P59" s="799">
        <f>SUM('Sh1-Breakup'!AM77)</f>
        <v>1663.23</v>
      </c>
      <c r="Q59" s="797">
        <f>SUM('Sh1-Breakup'!AN77)</f>
        <v>319</v>
      </c>
      <c r="R59" s="799">
        <f>SUM('Sh1-Breakup'!AO77)</f>
        <v>512.8</v>
      </c>
      <c r="S59" s="799">
        <f t="shared" si="10"/>
        <v>17.96171171171171</v>
      </c>
      <c r="T59" s="799">
        <f t="shared" si="11"/>
        <v>21.40626826295313</v>
      </c>
      <c r="U59" s="797">
        <f>SUM('Sh1-Breakup'!BG77)</f>
        <v>2368</v>
      </c>
      <c r="V59" s="797">
        <f>SUM('Sh1-Breakup'!BH77)</f>
        <v>3194.08</v>
      </c>
      <c r="W59" s="797">
        <f>SUM('Sh1-Breakup'!BN77)</f>
        <v>910</v>
      </c>
      <c r="X59" s="797">
        <f>SUM('Sh1-Breakup'!BO77)</f>
        <v>2372.84</v>
      </c>
      <c r="Y59" s="797">
        <f>SUM('Sh1-Breakup'!BP77)</f>
        <v>181</v>
      </c>
      <c r="Z59" s="799">
        <f>SUM('Sh1-Breakup'!BQ77)</f>
        <v>430</v>
      </c>
      <c r="AA59" s="799">
        <f>SUM('Sh1-Breakup'!BY77)</f>
        <v>7.643581081081082</v>
      </c>
      <c r="AB59" s="799">
        <f>SUM('Sh1-Breakup'!BZ77)</f>
        <v>13.462405450082654</v>
      </c>
      <c r="AC59" s="799">
        <f>SUM(H59+P59+X59)</f>
        <v>4320.38</v>
      </c>
      <c r="AD59" s="799">
        <f>SUM(J59+R59+Z59)</f>
        <v>1005.38</v>
      </c>
    </row>
    <row r="60" spans="1:30" ht="24" customHeight="1">
      <c r="A60" s="797">
        <v>4</v>
      </c>
      <c r="B60" s="798" t="s">
        <v>55</v>
      </c>
      <c r="C60" s="797">
        <f>SUM('Sh1-Breakup'!CI78)</f>
        <v>534</v>
      </c>
      <c r="D60" s="799">
        <f>SUM('Sh1-Breakup'!CJ78)</f>
        <v>715.8</v>
      </c>
      <c r="E60" s="797">
        <f>SUM('Sh1-Breakup'!C78)</f>
        <v>534</v>
      </c>
      <c r="F60" s="797">
        <f>SUM('Sh1-Breakup'!D78)</f>
        <v>715.8</v>
      </c>
      <c r="G60" s="797">
        <f>SUM('Sh1-Breakup'!J78)</f>
        <v>131</v>
      </c>
      <c r="H60" s="799">
        <f>SUM('Sh1-Breakup'!K78)</f>
        <v>257.29</v>
      </c>
      <c r="I60" s="797">
        <f>SUM('Sh1-Breakup'!L78)</f>
        <v>15</v>
      </c>
      <c r="J60" s="799">
        <f>SUM('Sh1-Breakup'!M78)</f>
        <v>30.01</v>
      </c>
      <c r="K60" s="799">
        <f>SUM('Sh1-Breakup'!U78)</f>
        <v>2.8089887640449436</v>
      </c>
      <c r="L60" s="799">
        <f>SUM('Sh1-Breakup'!V78)</f>
        <v>4.192511874825371</v>
      </c>
      <c r="M60" s="801">
        <f>SUM('Sh1-Breakup'!AE78)</f>
        <v>0</v>
      </c>
      <c r="N60" s="799">
        <f>SUM('Sh1-Breakup'!AF78)</f>
        <v>0</v>
      </c>
      <c r="O60" s="797">
        <f>SUM('Sh1-Breakup'!AL78)</f>
        <v>0</v>
      </c>
      <c r="P60" s="799">
        <f>SUM('Sh1-Breakup'!AM78)</f>
        <v>0</v>
      </c>
      <c r="Q60" s="797">
        <f>SUM('Sh1-Breakup'!AN78)</f>
        <v>0</v>
      </c>
      <c r="R60" s="799">
        <f>SUM('Sh1-Breakup'!AO78)</f>
        <v>0</v>
      </c>
      <c r="S60" s="799">
        <v>0</v>
      </c>
      <c r="T60" s="799">
        <v>0</v>
      </c>
      <c r="U60" s="797">
        <f>SUM('Sh1-Breakup'!BG78)</f>
        <v>0</v>
      </c>
      <c r="V60" s="799">
        <f>SUM('Sh1-Breakup'!BH78)</f>
        <v>0</v>
      </c>
      <c r="W60" s="797">
        <f>SUM('Sh1-Breakup'!BN78)</f>
        <v>0</v>
      </c>
      <c r="X60" s="799">
        <f>SUM('Sh1-Breakup'!BO78)</f>
        <v>0</v>
      </c>
      <c r="Y60" s="797">
        <f>SUM('Sh1-Breakup'!BP78)</f>
        <v>0</v>
      </c>
      <c r="Z60" s="799">
        <f>SUM('Sh1-Breakup'!BQ78)</f>
        <v>0</v>
      </c>
      <c r="AA60" s="799">
        <f>SUM('Sh1-Breakup'!BY78)</f>
        <v>0</v>
      </c>
      <c r="AB60" s="799">
        <f>SUM('Sh1-Breakup'!BZ78)</f>
        <v>0</v>
      </c>
      <c r="AC60" s="799">
        <f>SUM(H60+P60+X60)</f>
        <v>257.29</v>
      </c>
      <c r="AD60" s="799">
        <f>SUM(J60+R60+Z60)</f>
        <v>30.01</v>
      </c>
    </row>
    <row r="61" spans="1:30" ht="24" customHeight="1">
      <c r="A61" s="797"/>
      <c r="B61" s="802" t="s">
        <v>27</v>
      </c>
      <c r="C61" s="803">
        <f>SUM('Sh1-Breakup'!CI80)</f>
        <v>10393</v>
      </c>
      <c r="D61" s="804">
        <f>SUM('Sh1-Breakup'!CJ80)</f>
        <v>13769.01</v>
      </c>
      <c r="E61" s="803">
        <f>SUM('Sh1-Breakup'!C80)</f>
        <v>3066</v>
      </c>
      <c r="F61" s="803">
        <f>SUM('Sh1-Breakup'!D80)</f>
        <v>4054.67</v>
      </c>
      <c r="G61" s="803">
        <f>SUM('Sh1-Breakup'!J80)</f>
        <v>287</v>
      </c>
      <c r="H61" s="803">
        <f>SUM('Sh1-Breakup'!K80)</f>
        <v>877.05</v>
      </c>
      <c r="I61" s="803">
        <f>SUM('Sh1-Breakup'!L80)</f>
        <v>75</v>
      </c>
      <c r="J61" s="804">
        <f>SUM('Sh1-Breakup'!M80)</f>
        <v>312.51</v>
      </c>
      <c r="K61" s="804">
        <f>SUM('Sh1-Breakup'!U80)</f>
        <v>2.446183953033268</v>
      </c>
      <c r="L61" s="804">
        <f>SUM('Sh1-Breakup'!V80)</f>
        <v>7.7074089876611405</v>
      </c>
      <c r="M61" s="806">
        <f>SUM('Sh1-Breakup'!AE80)</f>
        <v>3170</v>
      </c>
      <c r="N61" s="804">
        <f>SUM('Sh1-Breakup'!AF80)</f>
        <v>4206.75</v>
      </c>
      <c r="O61" s="806">
        <f>SUM('Sh1-Breakup'!AL80)</f>
        <v>1131</v>
      </c>
      <c r="P61" s="804">
        <f>SUM('Sh1-Breakup'!AM80)</f>
        <v>2422.2</v>
      </c>
      <c r="Q61" s="806">
        <f>SUM('Sh1-Breakup'!AN80)</f>
        <v>404</v>
      </c>
      <c r="R61" s="804">
        <f>SUM('Sh1-Breakup'!AO80)</f>
        <v>919.27</v>
      </c>
      <c r="S61" s="799">
        <f t="shared" si="10"/>
        <v>12.744479495268138</v>
      </c>
      <c r="T61" s="804">
        <f t="shared" si="11"/>
        <v>21.85226124680573</v>
      </c>
      <c r="U61" s="803">
        <f>SUM('Sh1-Breakup'!BG80)</f>
        <v>4157</v>
      </c>
      <c r="V61" s="803">
        <f>SUM('Sh1-Breakup'!BH80)</f>
        <v>5507.59</v>
      </c>
      <c r="W61" s="803">
        <f>SUM('Sh1-Breakup'!BN80)</f>
        <v>1175</v>
      </c>
      <c r="X61" s="803">
        <f>SUM('Sh1-Breakup'!BO80)</f>
        <v>3448.69</v>
      </c>
      <c r="Y61" s="803">
        <f>SUM('Sh1-Breakup'!BP80)</f>
        <v>377</v>
      </c>
      <c r="Z61" s="805">
        <f>SUM('Sh1-Breakup'!BQ80)</f>
        <v>1215.19</v>
      </c>
      <c r="AA61" s="804">
        <f>SUM('Sh1-Breakup'!BY80)</f>
        <v>9.069040173201829</v>
      </c>
      <c r="AB61" s="804">
        <f>SUM('Sh1-Breakup'!BZ80)</f>
        <v>22.063915433066008</v>
      </c>
      <c r="AC61" s="804">
        <f>SUM(H61+P61+X61)</f>
        <v>6747.9400000000005</v>
      </c>
      <c r="AD61" s="804">
        <f>SUM(J61+R61+Z61)</f>
        <v>2446.9700000000003</v>
      </c>
    </row>
    <row r="62" spans="1:30" ht="24" customHeight="1">
      <c r="A62" s="1732" t="s">
        <v>56</v>
      </c>
      <c r="B62" s="1733"/>
      <c r="C62" s="797"/>
      <c r="D62" s="797"/>
      <c r="E62" s="797"/>
      <c r="F62" s="797"/>
      <c r="G62" s="797"/>
      <c r="H62" s="797"/>
      <c r="I62" s="797"/>
      <c r="J62" s="797"/>
      <c r="K62" s="797"/>
      <c r="L62" s="797"/>
      <c r="M62" s="799"/>
      <c r="N62" s="799"/>
      <c r="O62" s="797"/>
      <c r="P62" s="799"/>
      <c r="Q62" s="807" t="s">
        <v>83</v>
      </c>
      <c r="R62" s="799"/>
      <c r="S62" s="804"/>
      <c r="T62" s="799"/>
      <c r="U62" s="797"/>
      <c r="V62" s="797"/>
      <c r="W62" s="797"/>
      <c r="X62" s="797"/>
      <c r="Y62" s="797"/>
      <c r="Z62" s="797"/>
      <c r="AA62" s="797"/>
      <c r="AB62" s="797"/>
      <c r="AC62" s="797"/>
      <c r="AD62" s="797"/>
    </row>
    <row r="63" spans="1:30" ht="24" customHeight="1">
      <c r="A63" s="797">
        <v>1</v>
      </c>
      <c r="B63" s="798" t="s">
        <v>57</v>
      </c>
      <c r="C63" s="797">
        <f>SUM('Sh1-Breakup'!CI82)</f>
        <v>3238</v>
      </c>
      <c r="D63" s="799">
        <f>SUM('Sh1-Breakup'!CJ82)</f>
        <v>4520.12</v>
      </c>
      <c r="E63" s="797">
        <f>SUM('Sh1-Breakup'!C82)</f>
        <v>972</v>
      </c>
      <c r="F63" s="797">
        <f>SUM('Sh1-Breakup'!D82)</f>
        <v>1356.03</v>
      </c>
      <c r="G63" s="797">
        <f>SUM('Sh1-Breakup'!J82)</f>
        <v>3</v>
      </c>
      <c r="H63" s="799">
        <f>SUM('Sh1-Breakup'!K82)</f>
        <v>5</v>
      </c>
      <c r="I63" s="797">
        <f>SUM('Sh1-Breakup'!L82)</f>
        <v>2</v>
      </c>
      <c r="J63" s="799">
        <f>SUM('Sh1-Breakup'!M82)</f>
        <v>3.5</v>
      </c>
      <c r="K63" s="799">
        <f>SUM('Sh1-Breakup'!U82)</f>
        <v>0.205761316872428</v>
      </c>
      <c r="L63" s="799">
        <f>SUM('Sh1-Breakup'!V82)</f>
        <v>0.25810638407704845</v>
      </c>
      <c r="M63" s="801">
        <f>SUM('Sh1-Breakup'!AE82)</f>
        <v>972</v>
      </c>
      <c r="N63" s="799">
        <f>SUM('Sh1-Breakup'!AF82)</f>
        <v>1356.03</v>
      </c>
      <c r="O63" s="797">
        <f>SUM('Sh1-Breakup'!AL82)</f>
        <v>91</v>
      </c>
      <c r="P63" s="799">
        <f>SUM('Sh1-Breakup'!AM82)</f>
        <v>444.05</v>
      </c>
      <c r="Q63" s="797">
        <f>SUM('Sh1-Breakup'!AN82)</f>
        <v>13</v>
      </c>
      <c r="R63" s="799">
        <f>SUM('Sh1-Breakup'!AO82)</f>
        <v>37.16</v>
      </c>
      <c r="S63" s="799">
        <f t="shared" si="10"/>
        <v>1.337448559670782</v>
      </c>
      <c r="T63" s="799">
        <f t="shared" si="11"/>
        <v>2.7403523520866053</v>
      </c>
      <c r="U63" s="797">
        <f>SUM('Sh1-Breakup'!BG82)</f>
        <v>1294</v>
      </c>
      <c r="V63" s="797">
        <f>SUM('Sh1-Breakup'!BH82)</f>
        <v>1808.06</v>
      </c>
      <c r="W63" s="797">
        <f>SUM('Sh1-Breakup'!BN82)</f>
        <v>448</v>
      </c>
      <c r="X63" s="800">
        <f>SUM('Sh1-Breakup'!BO82)</f>
        <v>773.55</v>
      </c>
      <c r="Y63" s="797">
        <f>SUM('Sh1-Breakup'!BP82)</f>
        <v>8</v>
      </c>
      <c r="Z63" s="799">
        <f>SUM('Sh1-Breakup'!BQ82)</f>
        <v>29</v>
      </c>
      <c r="AA63" s="799">
        <f>SUM('Sh1-Breakup'!BY82)</f>
        <v>0.6182380216383307</v>
      </c>
      <c r="AB63" s="799">
        <f>SUM('Sh1-Breakup'!BZ82)</f>
        <v>1.6039290731502274</v>
      </c>
      <c r="AC63" s="799">
        <f>SUM(H63+P63+X63)</f>
        <v>1222.6</v>
      </c>
      <c r="AD63" s="799">
        <f>SUM(J63+R63+Z63)</f>
        <v>69.66</v>
      </c>
    </row>
    <row r="64" spans="1:30" ht="24" customHeight="1">
      <c r="A64" s="797">
        <v>2</v>
      </c>
      <c r="B64" s="798" t="s">
        <v>58</v>
      </c>
      <c r="C64" s="797">
        <f>SUM('Sh1-Breakup'!CI83)</f>
        <v>7736</v>
      </c>
      <c r="D64" s="799">
        <f>SUM('Sh1-Breakup'!CJ83)</f>
        <v>10170.42</v>
      </c>
      <c r="E64" s="797">
        <f>SUM('Sh1-Breakup'!C83)</f>
        <v>2321</v>
      </c>
      <c r="F64" s="797">
        <f>SUM('Sh1-Breakup'!D83)</f>
        <v>3051.13</v>
      </c>
      <c r="G64" s="797">
        <f>SUM('Sh1-Breakup'!J83)</f>
        <v>39</v>
      </c>
      <c r="H64" s="799">
        <f>SUM('Sh1-Breakup'!K83)</f>
        <v>200.26</v>
      </c>
      <c r="I64" s="797">
        <f>SUM('Sh1-Breakup'!L83)</f>
        <v>39</v>
      </c>
      <c r="J64" s="799">
        <f>SUM('Sh1-Breakup'!M83)</f>
        <v>200.26</v>
      </c>
      <c r="K64" s="799">
        <f>SUM('Sh1-Breakup'!U83)</f>
        <v>1.680310211115898</v>
      </c>
      <c r="L64" s="799">
        <f>SUM('Sh1-Breakup'!V83)</f>
        <v>6.563469927535044</v>
      </c>
      <c r="M64" s="801">
        <f>SUM('Sh1-Breakup'!AE83)</f>
        <v>2321</v>
      </c>
      <c r="N64" s="799">
        <f>SUM('Sh1-Breakup'!AF83)</f>
        <v>3051.12</v>
      </c>
      <c r="O64" s="797">
        <f>SUM('Sh1-Breakup'!AL83)</f>
        <v>34</v>
      </c>
      <c r="P64" s="799">
        <f>SUM('Sh1-Breakup'!AM83)</f>
        <v>55.85</v>
      </c>
      <c r="Q64" s="797">
        <f>SUM('Sh1-Breakup'!AN83)</f>
        <v>34</v>
      </c>
      <c r="R64" s="799">
        <f>SUM('Sh1-Breakup'!AO83)</f>
        <v>55.85</v>
      </c>
      <c r="S64" s="799">
        <f t="shared" si="10"/>
        <v>1.4648858250753987</v>
      </c>
      <c r="T64" s="799">
        <f t="shared" si="11"/>
        <v>1.8304753664228217</v>
      </c>
      <c r="U64" s="797">
        <f>SUM('Sh1-Breakup'!BG83)</f>
        <v>3094</v>
      </c>
      <c r="V64" s="797">
        <f>SUM('Sh1-Breakup'!BH83)</f>
        <v>4068.17</v>
      </c>
      <c r="W64" s="797">
        <f>SUM('Sh1-Breakup'!BN83)</f>
        <v>297</v>
      </c>
      <c r="X64" s="799">
        <f>SUM('Sh1-Breakup'!BO83)</f>
        <v>858.16</v>
      </c>
      <c r="Y64" s="797">
        <f>SUM('Sh1-Breakup'!BP83)</f>
        <v>297</v>
      </c>
      <c r="Z64" s="799">
        <f>SUM('Sh1-Breakup'!BQ83)</f>
        <v>858.16</v>
      </c>
      <c r="AA64" s="799">
        <f>SUM('Sh1-Breakup'!BY83)</f>
        <v>9.59922430510666</v>
      </c>
      <c r="AB64" s="799">
        <f>SUM('Sh1-Breakup'!BZ83)</f>
        <v>21.09449703429306</v>
      </c>
      <c r="AC64" s="799">
        <f aca="true" t="shared" si="12" ref="AC64:AC71">SUM(H64+P64+X64)</f>
        <v>1114.27</v>
      </c>
      <c r="AD64" s="799">
        <f aca="true" t="shared" si="13" ref="AD64:AD70">SUM(J64+R64+Z64)</f>
        <v>1114.27</v>
      </c>
    </row>
    <row r="65" spans="1:30" ht="24" customHeight="1">
      <c r="A65" s="797">
        <v>3</v>
      </c>
      <c r="B65" s="798" t="s">
        <v>59</v>
      </c>
      <c r="C65" s="797">
        <f>SUM('Sh1-Breakup'!CI84)</f>
        <v>1801</v>
      </c>
      <c r="D65" s="799">
        <f>SUM('Sh1-Breakup'!CJ84)</f>
        <v>2246.036</v>
      </c>
      <c r="E65" s="797">
        <f>SUM('Sh1-Breakup'!C84)</f>
        <v>540</v>
      </c>
      <c r="F65" s="797">
        <f>SUM('Sh1-Breakup'!D84)</f>
        <v>673.81</v>
      </c>
      <c r="G65" s="797">
        <f>SUM('Sh1-Breakup'!J84)</f>
        <v>65</v>
      </c>
      <c r="H65" s="799">
        <f>SUM('Sh1-Breakup'!K84)</f>
        <v>144.96</v>
      </c>
      <c r="I65" s="797">
        <f>SUM('Sh1-Breakup'!L84)</f>
        <v>65</v>
      </c>
      <c r="J65" s="799">
        <f>SUM('Sh1-Breakup'!M84)</f>
        <v>144.96</v>
      </c>
      <c r="K65" s="799">
        <f>SUM('Sh1-Breakup'!U84)</f>
        <v>12.037037037037036</v>
      </c>
      <c r="L65" s="799">
        <f>SUM('Sh1-Breakup'!V84)</f>
        <v>21.51348302934062</v>
      </c>
      <c r="M65" s="801">
        <f>SUM('Sh1-Breakup'!AE84)</f>
        <v>540</v>
      </c>
      <c r="N65" s="799">
        <f>SUM('Sh1-Breakup'!AF84)</f>
        <v>673.81</v>
      </c>
      <c r="O65" s="797">
        <f>SUM('Sh1-Breakup'!AL84)</f>
        <v>87</v>
      </c>
      <c r="P65" s="799">
        <f>SUM('Sh1-Breakup'!AM84)</f>
        <v>184.91</v>
      </c>
      <c r="Q65" s="797">
        <f>SUM('Sh1-Breakup'!AN84)</f>
        <v>55</v>
      </c>
      <c r="R65" s="799">
        <f>SUM('Sh1-Breakup'!AO84)</f>
        <v>141.31</v>
      </c>
      <c r="S65" s="799">
        <f t="shared" si="10"/>
        <v>10.185185185185185</v>
      </c>
      <c r="T65" s="799">
        <f t="shared" si="11"/>
        <v>20.97178729909025</v>
      </c>
      <c r="U65" s="797">
        <f>SUM('Sh1-Breakup'!BG84)</f>
        <v>721</v>
      </c>
      <c r="V65" s="799">
        <f>SUM('Sh1-Breakup'!BH84)</f>
        <v>898.416</v>
      </c>
      <c r="W65" s="797">
        <f>SUM('Sh1-Breakup'!BN84)</f>
        <v>256</v>
      </c>
      <c r="X65" s="799">
        <f>SUM('Sh1-Breakup'!BO84)</f>
        <v>356.33</v>
      </c>
      <c r="Y65" s="797">
        <f>SUM('Sh1-Breakup'!BP84)</f>
        <v>256</v>
      </c>
      <c r="Z65" s="799">
        <f>SUM('Sh1-Breakup'!BQ84)</f>
        <v>356.33</v>
      </c>
      <c r="AA65" s="799">
        <f>SUM('Sh1-Breakup'!BY84)</f>
        <v>35.50624133148405</v>
      </c>
      <c r="AB65" s="799">
        <f>SUM('Sh1-Breakup'!BZ84)</f>
        <v>39.66202739042937</v>
      </c>
      <c r="AC65" s="799">
        <f t="shared" si="12"/>
        <v>686.2</v>
      </c>
      <c r="AD65" s="799">
        <f t="shared" si="13"/>
        <v>642.5999999999999</v>
      </c>
    </row>
    <row r="66" spans="1:30" ht="24" customHeight="1">
      <c r="A66" s="797">
        <v>4</v>
      </c>
      <c r="B66" s="798" t="s">
        <v>60</v>
      </c>
      <c r="C66" s="797">
        <f>SUM('Sh1-Breakup'!CI85)</f>
        <v>9867</v>
      </c>
      <c r="D66" s="799">
        <f>SUM('Sh1-Breakup'!CJ85)</f>
        <v>13610.76</v>
      </c>
      <c r="E66" s="797">
        <f>SUM('Sh1-Breakup'!C85)</f>
        <v>1203</v>
      </c>
      <c r="F66" s="797">
        <f>SUM('Sh1-Breakup'!D85)</f>
        <v>1659.26</v>
      </c>
      <c r="G66" s="797">
        <f>SUM('Sh1-Breakup'!J85)</f>
        <v>46</v>
      </c>
      <c r="H66" s="799">
        <f>SUM('Sh1-Breakup'!K85)</f>
        <v>312.74</v>
      </c>
      <c r="I66" s="797">
        <f>SUM('Sh1-Breakup'!L85)</f>
        <v>34</v>
      </c>
      <c r="J66" s="799">
        <f>SUM('Sh1-Breakup'!M85)</f>
        <v>171.88</v>
      </c>
      <c r="K66" s="799">
        <f>SUM('Sh1-Breakup'!U85)</f>
        <v>2.826267664172901</v>
      </c>
      <c r="L66" s="799">
        <f>SUM('Sh1-Breakup'!V85)</f>
        <v>10.358834661234525</v>
      </c>
      <c r="M66" s="801">
        <f>SUM('Sh1-Breakup'!AE85)</f>
        <v>3714</v>
      </c>
      <c r="N66" s="799">
        <f>SUM('Sh1-Breakup'!AF85)</f>
        <v>5122.07</v>
      </c>
      <c r="O66" s="797">
        <f>SUM('Sh1-Breakup'!AL85)</f>
        <v>491</v>
      </c>
      <c r="P66" s="799">
        <f>SUM('Sh1-Breakup'!AM85)</f>
        <v>1432.61</v>
      </c>
      <c r="Q66" s="797">
        <f>SUM('Sh1-Breakup'!AN85)</f>
        <v>290</v>
      </c>
      <c r="R66" s="800">
        <f>SUM('Sh1-Breakup'!AO85)</f>
        <v>817.75</v>
      </c>
      <c r="S66" s="799">
        <f t="shared" si="10"/>
        <v>7.808292945611201</v>
      </c>
      <c r="T66" s="799">
        <f t="shared" si="11"/>
        <v>15.965224996925073</v>
      </c>
      <c r="U66" s="797">
        <f>SUM('Sh1-Breakup'!BG85)</f>
        <v>4950</v>
      </c>
      <c r="V66" s="797">
        <f>SUM('Sh1-Breakup'!BH85)</f>
        <v>6829.43</v>
      </c>
      <c r="W66" s="797">
        <f>SUM('Sh1-Breakup'!BN85)</f>
        <v>931</v>
      </c>
      <c r="X66" s="799">
        <f>SUM('Sh1-Breakup'!BO85)</f>
        <v>3667.87</v>
      </c>
      <c r="Y66" s="797">
        <f>SUM('Sh1-Breakup'!BP85)</f>
        <v>473</v>
      </c>
      <c r="Z66" s="800">
        <f>SUM('Sh1-Breakup'!BQ85)</f>
        <v>1349.96</v>
      </c>
      <c r="AA66" s="799">
        <f>SUM('Sh1-Breakup'!BY85)</f>
        <v>9.555555555555555</v>
      </c>
      <c r="AB66" s="799">
        <f>SUM('Sh1-Breakup'!BZ85)</f>
        <v>19.766803378905706</v>
      </c>
      <c r="AC66" s="799">
        <f t="shared" si="12"/>
        <v>5413.219999999999</v>
      </c>
      <c r="AD66" s="799">
        <f t="shared" si="13"/>
        <v>2339.59</v>
      </c>
    </row>
    <row r="67" spans="1:30" ht="24" customHeight="1">
      <c r="A67" s="797">
        <v>5</v>
      </c>
      <c r="B67" s="798" t="s">
        <v>61</v>
      </c>
      <c r="C67" s="797">
        <f>SUM('Sh1-Breakup'!CI86)</f>
        <v>680</v>
      </c>
      <c r="D67" s="799">
        <f>SUM('Sh1-Breakup'!CJ86)</f>
        <v>937.85</v>
      </c>
      <c r="E67" s="797">
        <f>SUM('Sh1-Breakup'!C86)</f>
        <v>680</v>
      </c>
      <c r="F67" s="797">
        <f>SUM('Sh1-Breakup'!D86)</f>
        <v>937.85</v>
      </c>
      <c r="G67" s="797">
        <f>SUM('Sh1-Breakup'!J86)</f>
        <v>42</v>
      </c>
      <c r="H67" s="799">
        <f>SUM('Sh1-Breakup'!K86)</f>
        <v>210.08</v>
      </c>
      <c r="I67" s="797">
        <f>SUM('Sh1-Breakup'!L86)</f>
        <v>42</v>
      </c>
      <c r="J67" s="799">
        <f>SUM('Sh1-Breakup'!M86)</f>
        <v>210.08</v>
      </c>
      <c r="K67" s="799">
        <f>SUM('Sh1-Breakup'!U86)</f>
        <v>6.176470588235294</v>
      </c>
      <c r="L67" s="799">
        <f>SUM('Sh1-Breakup'!V86)</f>
        <v>22.40017060297489</v>
      </c>
      <c r="M67" s="801">
        <f>SUM('Sh1-Breakup'!AE86)</f>
        <v>0</v>
      </c>
      <c r="N67" s="799">
        <f>SUM('Sh1-Breakup'!AF86)</f>
        <v>0</v>
      </c>
      <c r="O67" s="797">
        <f>SUM('Sh1-Breakup'!AL86)</f>
        <v>0</v>
      </c>
      <c r="P67" s="799">
        <f>SUM('Sh1-Breakup'!AM86)</f>
        <v>0</v>
      </c>
      <c r="Q67" s="797">
        <f>SUM('Sh1-Breakup'!AN86)</f>
        <v>0</v>
      </c>
      <c r="R67" s="799">
        <f>SUM('Sh1-Breakup'!AO86)</f>
        <v>0</v>
      </c>
      <c r="S67" s="799">
        <v>0</v>
      </c>
      <c r="T67" s="799">
        <v>0</v>
      </c>
      <c r="U67" s="799">
        <f>SUM('Sh1-Breakup'!BG86)</f>
        <v>0</v>
      </c>
      <c r="V67" s="799">
        <f>SUM('Sh1-Breakup'!BH86)</f>
        <v>0</v>
      </c>
      <c r="W67" s="797">
        <f>SUM('Sh1-Breakup'!BN86)</f>
        <v>0</v>
      </c>
      <c r="X67" s="799">
        <f>SUM('Sh1-Breakup'!BO86)</f>
        <v>0</v>
      </c>
      <c r="Y67" s="797">
        <f>SUM('Sh1-Breakup'!BP86)</f>
        <v>0</v>
      </c>
      <c r="Z67" s="799">
        <f>SUM('Sh1-Breakup'!BQ86)</f>
        <v>0</v>
      </c>
      <c r="AA67" s="799">
        <f>SUM('Sh1-Breakup'!BY86)</f>
        <v>0</v>
      </c>
      <c r="AB67" s="799">
        <f>SUM('Sh1-Breakup'!BZ86)</f>
        <v>0</v>
      </c>
      <c r="AC67" s="799">
        <f t="shared" si="12"/>
        <v>210.08</v>
      </c>
      <c r="AD67" s="799">
        <f t="shared" si="13"/>
        <v>210.08</v>
      </c>
    </row>
    <row r="68" spans="1:30" ht="24" customHeight="1">
      <c r="A68" s="797">
        <v>6</v>
      </c>
      <c r="B68" s="798" t="s">
        <v>62</v>
      </c>
      <c r="C68" s="797">
        <f>SUM('Sh1-Breakup'!CI87)</f>
        <v>1203</v>
      </c>
      <c r="D68" s="799">
        <f>SUM('Sh1-Breakup'!CJ87)</f>
        <v>1659.26</v>
      </c>
      <c r="E68" s="797">
        <f>SUM('Sh1-Breakup'!C87)</f>
        <v>1203</v>
      </c>
      <c r="F68" s="797">
        <f>SUM('Sh1-Breakup'!D87)</f>
        <v>1659.26</v>
      </c>
      <c r="G68" s="797">
        <f>SUM('Sh1-Breakup'!J87)</f>
        <v>77</v>
      </c>
      <c r="H68" s="799">
        <f>SUM('Sh1-Breakup'!K87)</f>
        <v>466.51</v>
      </c>
      <c r="I68" s="797">
        <f>SUM('Sh1-Breakup'!L87)</f>
        <v>18</v>
      </c>
      <c r="J68" s="799">
        <f>SUM('Sh1-Breakup'!M87)</f>
        <v>95.32</v>
      </c>
      <c r="K68" s="799">
        <f>SUM('Sh1-Breakup'!U87)</f>
        <v>1.4962593516209477</v>
      </c>
      <c r="L68" s="799">
        <f>SUM('Sh1-Breakup'!V87)</f>
        <v>5.744729578245724</v>
      </c>
      <c r="M68" s="801">
        <f>SUM('Sh1-Breakup'!AE87)</f>
        <v>0</v>
      </c>
      <c r="N68" s="799">
        <f>SUM('Sh1-Breakup'!AF87)</f>
        <v>0</v>
      </c>
      <c r="O68" s="797">
        <f>SUM('Sh1-Breakup'!AL87)</f>
        <v>0</v>
      </c>
      <c r="P68" s="799">
        <f>SUM('Sh1-Breakup'!AM87)</f>
        <v>0</v>
      </c>
      <c r="Q68" s="797">
        <f>SUM('Sh1-Breakup'!AN87)</f>
        <v>0</v>
      </c>
      <c r="R68" s="799">
        <f>SUM('Sh1-Breakup'!AO87)</f>
        <v>0</v>
      </c>
      <c r="S68" s="799">
        <v>0</v>
      </c>
      <c r="T68" s="799">
        <v>0</v>
      </c>
      <c r="U68" s="799">
        <f>SUM('Sh1-Breakup'!BG87)</f>
        <v>0</v>
      </c>
      <c r="V68" s="799">
        <f>SUM('Sh1-Breakup'!BH87)</f>
        <v>0</v>
      </c>
      <c r="W68" s="797">
        <f>SUM('Sh1-Breakup'!BN87)</f>
        <v>0</v>
      </c>
      <c r="X68" s="799">
        <f>SUM('Sh1-Breakup'!BO87)</f>
        <v>0</v>
      </c>
      <c r="Y68" s="797">
        <f>SUM('Sh1-Breakup'!BP87)</f>
        <v>0</v>
      </c>
      <c r="Z68" s="799">
        <f>SUM('Sh1-Breakup'!BQ87)</f>
        <v>0</v>
      </c>
      <c r="AA68" s="799">
        <f>SUM('Sh1-Breakup'!BY87)</f>
        <v>0</v>
      </c>
      <c r="AB68" s="799">
        <f>SUM('Sh1-Breakup'!BZ87)</f>
        <v>0</v>
      </c>
      <c r="AC68" s="799">
        <f t="shared" si="12"/>
        <v>466.51</v>
      </c>
      <c r="AD68" s="799">
        <f t="shared" si="13"/>
        <v>95.32</v>
      </c>
    </row>
    <row r="69" spans="1:30" ht="24" customHeight="1">
      <c r="A69" s="797">
        <v>7</v>
      </c>
      <c r="B69" s="798" t="s">
        <v>63</v>
      </c>
      <c r="C69" s="797">
        <f>SUM('Sh1-Breakup'!CI88)</f>
        <v>628</v>
      </c>
      <c r="D69" s="799">
        <f>SUM('Sh1-Breakup'!CJ88)</f>
        <v>865.7</v>
      </c>
      <c r="E69" s="797">
        <f>SUM('Sh1-Breakup'!C88)</f>
        <v>628</v>
      </c>
      <c r="F69" s="797">
        <f>SUM('Sh1-Breakup'!D88)</f>
        <v>865.7</v>
      </c>
      <c r="G69" s="797">
        <f>SUM('Sh1-Breakup'!J88)</f>
        <v>25</v>
      </c>
      <c r="H69" s="799">
        <f>SUM('Sh1-Breakup'!K88)</f>
        <v>143.6</v>
      </c>
      <c r="I69" s="797">
        <f>SUM('Sh1-Breakup'!L88)</f>
        <v>18</v>
      </c>
      <c r="J69" s="799">
        <f>SUM('Sh1-Breakup'!M88)</f>
        <v>90.53</v>
      </c>
      <c r="K69" s="799">
        <f>SUM('Sh1-Breakup'!U88)</f>
        <v>2.8662420382165608</v>
      </c>
      <c r="L69" s="799">
        <f>SUM('Sh1-Breakup'!V88)</f>
        <v>10.457433290978399</v>
      </c>
      <c r="M69" s="801">
        <f>SUM('Sh1-Breakup'!AE88)</f>
        <v>0</v>
      </c>
      <c r="N69" s="799">
        <f>SUM('Sh1-Breakup'!AF88)</f>
        <v>0</v>
      </c>
      <c r="O69" s="797">
        <f>SUM('Sh1-Breakup'!AL88)</f>
        <v>0</v>
      </c>
      <c r="P69" s="799">
        <f>SUM('Sh1-Breakup'!AM88)</f>
        <v>0</v>
      </c>
      <c r="Q69" s="797">
        <f>SUM('Sh1-Breakup'!AN88)</f>
        <v>0</v>
      </c>
      <c r="R69" s="799">
        <f>SUM('Sh1-Breakup'!AO88)</f>
        <v>0</v>
      </c>
      <c r="S69" s="799">
        <v>0</v>
      </c>
      <c r="T69" s="799">
        <v>0</v>
      </c>
      <c r="U69" s="799">
        <f>SUM('Sh1-Breakup'!BG88)</f>
        <v>0</v>
      </c>
      <c r="V69" s="799">
        <f>SUM('Sh1-Breakup'!BH88)</f>
        <v>0</v>
      </c>
      <c r="W69" s="797">
        <f>SUM('Sh1-Breakup'!BN88)</f>
        <v>0</v>
      </c>
      <c r="X69" s="799">
        <f>SUM('Sh1-Breakup'!BO88)</f>
        <v>0</v>
      </c>
      <c r="Y69" s="797">
        <f>SUM('Sh1-Breakup'!BP88)</f>
        <v>0</v>
      </c>
      <c r="Z69" s="799">
        <f>SUM('Sh1-Breakup'!BQ88)</f>
        <v>0</v>
      </c>
      <c r="AA69" s="799">
        <f>SUM('Sh1-Breakup'!BY88)</f>
        <v>0</v>
      </c>
      <c r="AB69" s="799">
        <f>SUM('Sh1-Breakup'!BZ88)</f>
        <v>0</v>
      </c>
      <c r="AC69" s="799">
        <f t="shared" si="12"/>
        <v>143.6</v>
      </c>
      <c r="AD69" s="799">
        <f t="shared" si="13"/>
        <v>90.53</v>
      </c>
    </row>
    <row r="70" spans="1:30" ht="24" customHeight="1" thickBot="1">
      <c r="A70" s="808"/>
      <c r="B70" s="809" t="s">
        <v>27</v>
      </c>
      <c r="C70" s="810">
        <f>SUM('Sh1-Breakup'!CI90)</f>
        <v>25153</v>
      </c>
      <c r="D70" s="811">
        <f>SUM('Sh1-Breakup'!CJ90)</f>
        <v>34010.146</v>
      </c>
      <c r="E70" s="812">
        <f>SUM('Sh1-Breakup'!C90)</f>
        <v>7547</v>
      </c>
      <c r="F70" s="812">
        <f>SUM('Sh1-Breakup'!D90)</f>
        <v>10203.04</v>
      </c>
      <c r="G70" s="812">
        <f>SUM('Sh1-Breakup'!J90)</f>
        <v>297</v>
      </c>
      <c r="H70" s="813">
        <f>SUM('Sh1-Breakup'!K90)</f>
        <v>1483.15</v>
      </c>
      <c r="I70" s="812">
        <f>SUM('Sh1-Breakup'!L90)</f>
        <v>218</v>
      </c>
      <c r="J70" s="813">
        <f>SUM('Sh1-Breakup'!M90)</f>
        <v>916.53</v>
      </c>
      <c r="K70" s="813">
        <f>SUM('Sh1-Breakup'!U90)</f>
        <v>2.888564992712336</v>
      </c>
      <c r="L70" s="813">
        <f>SUM('Sh1-Breakup'!V90)</f>
        <v>8.982910975552382</v>
      </c>
      <c r="M70" s="814">
        <f>SUM('Sh1-Breakup'!AE90)</f>
        <v>7547</v>
      </c>
      <c r="N70" s="815">
        <f>SUM('Sh1-Breakup'!AF90)</f>
        <v>10203.029999999999</v>
      </c>
      <c r="O70" s="812">
        <f>SUM('Sh1-Breakup'!AL90)</f>
        <v>703</v>
      </c>
      <c r="P70" s="815">
        <f>SUM('Sh1-Breakup'!AM90)</f>
        <v>2117.42</v>
      </c>
      <c r="Q70" s="812">
        <f>SUM('Sh1-Breakup'!AN90)</f>
        <v>392</v>
      </c>
      <c r="R70" s="815">
        <f>SUM('Sh1-Breakup'!AO90)</f>
        <v>1052.07</v>
      </c>
      <c r="S70" s="813">
        <f t="shared" si="10"/>
        <v>5.194116867629521</v>
      </c>
      <c r="T70" s="813">
        <f t="shared" si="11"/>
        <v>10.311348687595743</v>
      </c>
      <c r="U70" s="812">
        <f>SUM('Sh1-Breakup'!BG90)</f>
        <v>10059</v>
      </c>
      <c r="V70" s="812">
        <f>SUM('Sh1-Breakup'!BH90)</f>
        <v>13604.076000000001</v>
      </c>
      <c r="W70" s="812">
        <f>SUM('Sh1-Breakup'!BN90)</f>
        <v>1932</v>
      </c>
      <c r="X70" s="815">
        <f>SUM('Sh1-Breakup'!BO90)</f>
        <v>5655.91</v>
      </c>
      <c r="Y70" s="812">
        <f>SUM('Sh1-Breakup'!BP90)</f>
        <v>1034</v>
      </c>
      <c r="Z70" s="815">
        <f>SUM('Sh1-Breakup'!BQ90)</f>
        <v>2593.45</v>
      </c>
      <c r="AA70" s="813">
        <f>SUM('Sh1-Breakup'!BY90)</f>
        <v>10.279351824237</v>
      </c>
      <c r="AB70" s="813">
        <f>SUM('Sh1-Breakup'!BZ90)</f>
        <v>19.06377176957847</v>
      </c>
      <c r="AC70" s="813">
        <f t="shared" si="12"/>
        <v>9256.48</v>
      </c>
      <c r="AD70" s="813">
        <f t="shared" si="13"/>
        <v>4562.049999999999</v>
      </c>
    </row>
    <row r="71" spans="1:30" ht="29.25" customHeight="1" thickBot="1">
      <c r="A71" s="816"/>
      <c r="B71" s="649" t="s">
        <v>64</v>
      </c>
      <c r="C71" s="568">
        <f>SUM('Sh1-Breakup'!CI91)</f>
        <v>103107</v>
      </c>
      <c r="D71" s="457">
        <f>SUM('Sh1-Breakup'!CJ91)</f>
        <v>138000.00000000003</v>
      </c>
      <c r="E71" s="125">
        <f>SUM('Sh1-Breakup'!C91)</f>
        <v>29702</v>
      </c>
      <c r="F71" s="126">
        <f>SUM('Sh1-Breakup'!D91)</f>
        <v>39581.79</v>
      </c>
      <c r="G71" s="568">
        <f>SUM('Sh1-Breakup'!J91)</f>
        <v>3806</v>
      </c>
      <c r="H71" s="126">
        <f>SUM('Sh1-Breakup'!K91)</f>
        <v>7971.01</v>
      </c>
      <c r="I71" s="125">
        <f>SUM('Sh1-Breakup'!L91)</f>
        <v>1619</v>
      </c>
      <c r="J71" s="517">
        <f>SUM('Sh1-Breakup'!M91)</f>
        <v>4334.95</v>
      </c>
      <c r="K71" s="647">
        <f>SUM('Sh1-Breakup'!U91)</f>
        <v>5.4508113931721764</v>
      </c>
      <c r="L71" s="518">
        <f>SUM('Sh1-Breakup'!V91)</f>
        <v>10.951879639601946</v>
      </c>
      <c r="M71" s="265">
        <f>SUM('Sh1-Breakup'!AE91)</f>
        <v>32575</v>
      </c>
      <c r="N71" s="457">
        <f>SUM('Sh1-Breakup'!AF91)</f>
        <v>43682.85</v>
      </c>
      <c r="O71" s="265">
        <f>SUM('Sh1-Breakup'!AL91)</f>
        <v>5857</v>
      </c>
      <c r="P71" s="457">
        <f>SUM('Sh1-Breakup'!AM91)</f>
        <v>12371.659999999998</v>
      </c>
      <c r="Q71" s="566">
        <f>SUM('Sh1-Breakup'!AN91)</f>
        <v>2895</v>
      </c>
      <c r="R71" s="648">
        <f>SUM('Sh1-Breakup'!AO91)</f>
        <v>5822.35</v>
      </c>
      <c r="S71" s="518">
        <f t="shared" si="10"/>
        <v>8.887183422870299</v>
      </c>
      <c r="T71" s="126">
        <f t="shared" si="11"/>
        <v>13.32868620064854</v>
      </c>
      <c r="U71" s="125">
        <f>SUM('Sh1-Breakup'!BG91)</f>
        <v>40830</v>
      </c>
      <c r="V71" s="126">
        <f>SUM('Sh1-Breakup'!BH91)</f>
        <v>54735.380000000005</v>
      </c>
      <c r="W71" s="125">
        <f>SUM('Sh1-Breakup'!BN91)</f>
        <v>12089</v>
      </c>
      <c r="X71" s="125">
        <f>SUM('Sh1-Breakup'!BO91)</f>
        <v>23603.07</v>
      </c>
      <c r="Y71" s="520">
        <f>SUM('Sh1-Breakup'!BP91)</f>
        <v>4563</v>
      </c>
      <c r="Z71" s="648">
        <f>SUM('Sh1-Breakup'!BQ91)</f>
        <v>9449.43</v>
      </c>
      <c r="AA71" s="587">
        <f>SUM('Sh1-Breakup'!BY91)</f>
        <v>11.175606171932403</v>
      </c>
      <c r="AB71" s="560">
        <f>SUM('Sh1-Breakup'!BZ91)</f>
        <v>17.26384287457217</v>
      </c>
      <c r="AC71" s="517">
        <f t="shared" si="12"/>
        <v>43945.74</v>
      </c>
      <c r="AD71" s="647">
        <f>J71+R71+Z71</f>
        <v>19606.73</v>
      </c>
    </row>
    <row r="72" spans="2:18" ht="12.75">
      <c r="B72" s="121" t="s">
        <v>150</v>
      </c>
      <c r="Q72" s="72"/>
      <c r="R72" s="73"/>
    </row>
    <row r="75" ht="12.75">
      <c r="V75" s="73"/>
    </row>
    <row r="77" ht="12.75">
      <c r="J77" s="73"/>
    </row>
    <row r="81" spans="10:12" ht="12.75">
      <c r="J81" s="72"/>
      <c r="L81" s="73"/>
    </row>
  </sheetData>
  <sheetProtection/>
  <mergeCells count="44">
    <mergeCell ref="AC43:AD43"/>
    <mergeCell ref="C43:D44"/>
    <mergeCell ref="B43:B44"/>
    <mergeCell ref="A43:A44"/>
    <mergeCell ref="U6:AB6"/>
    <mergeCell ref="AC6:AD6"/>
    <mergeCell ref="C6:D7"/>
    <mergeCell ref="B6:B7"/>
    <mergeCell ref="A6:A7"/>
    <mergeCell ref="E6:L6"/>
    <mergeCell ref="A62:B62"/>
    <mergeCell ref="AA44:AB44"/>
    <mergeCell ref="A56:B56"/>
    <mergeCell ref="A46:B46"/>
    <mergeCell ref="S44:T44"/>
    <mergeCell ref="U44:V44"/>
    <mergeCell ref="O44:P44"/>
    <mergeCell ref="Q44:R44"/>
    <mergeCell ref="W44:X44"/>
    <mergeCell ref="Y44:Z44"/>
    <mergeCell ref="E44:F44"/>
    <mergeCell ref="G44:H44"/>
    <mergeCell ref="I44:J44"/>
    <mergeCell ref="K44:L44"/>
    <mergeCell ref="M44:N44"/>
    <mergeCell ref="U43:AB43"/>
    <mergeCell ref="M43:T43"/>
    <mergeCell ref="Q7:R7"/>
    <mergeCell ref="I7:J7"/>
    <mergeCell ref="K7:L7"/>
    <mergeCell ref="A9:B9"/>
    <mergeCell ref="A3:AD3"/>
    <mergeCell ref="E7:F7"/>
    <mergeCell ref="G7:H7"/>
    <mergeCell ref="A19:B19"/>
    <mergeCell ref="E43:L43"/>
    <mergeCell ref="M6:T6"/>
    <mergeCell ref="AA7:AB7"/>
    <mergeCell ref="U7:V7"/>
    <mergeCell ref="W7:X7"/>
    <mergeCell ref="Y7:Z7"/>
    <mergeCell ref="S7:T7"/>
    <mergeCell ref="M7:N7"/>
    <mergeCell ref="O7:P7"/>
  </mergeCells>
  <printOptions/>
  <pageMargins left="1.25" right="0.5" top="1" bottom="0.25" header="0.5" footer="0.25"/>
  <pageSetup horizontalDpi="600" verticalDpi="600" orientation="landscape" paperSize="5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Y266"/>
  <sheetViews>
    <sheetView zoomScale="40" zoomScaleNormal="40" zoomScaleSheetLayoutView="40" workbookViewId="0" topLeftCell="V1">
      <selection activeCell="P161" sqref="P161"/>
    </sheetView>
  </sheetViews>
  <sheetFormatPr defaultColWidth="9.140625" defaultRowHeight="12.75"/>
  <cols>
    <col min="1" max="1" width="8.140625" style="0" customWidth="1"/>
    <col min="2" max="2" width="34.57421875" style="0" customWidth="1"/>
    <col min="3" max="3" width="14.421875" style="0" customWidth="1"/>
    <col min="4" max="4" width="23.8515625" style="0" customWidth="1"/>
    <col min="5" max="5" width="19.8515625" style="0" customWidth="1"/>
    <col min="6" max="6" width="17.28125" style="0" customWidth="1"/>
    <col min="7" max="7" width="17.00390625" style="0" customWidth="1"/>
    <col min="8" max="8" width="19.57421875" style="0" customWidth="1"/>
    <col min="9" max="9" width="15.421875" style="0" bestFit="1" customWidth="1"/>
    <col min="10" max="10" width="22.421875" style="0" customWidth="1"/>
    <col min="11" max="11" width="15.421875" style="0" bestFit="1" customWidth="1"/>
    <col min="12" max="12" width="22.7109375" style="0" customWidth="1"/>
    <col min="13" max="13" width="18.28125" style="0" bestFit="1" customWidth="1"/>
    <col min="14" max="14" width="16.28125" style="0" customWidth="1"/>
    <col min="15" max="15" width="16.7109375" style="0" customWidth="1"/>
    <col min="16" max="16" width="16.421875" style="0" customWidth="1"/>
    <col min="17" max="17" width="15.8515625" style="0" customWidth="1"/>
    <col min="18" max="18" width="20.28125" style="0" customWidth="1"/>
    <col min="19" max="19" width="22.28125" style="0" customWidth="1"/>
    <col min="20" max="20" width="21.00390625" style="0" customWidth="1"/>
    <col min="21" max="21" width="23.8515625" style="0" customWidth="1"/>
    <col min="22" max="22" width="19.8515625" style="0" customWidth="1"/>
    <col min="23" max="23" width="16.28125" style="0" customWidth="1"/>
    <col min="24" max="24" width="23.140625" style="0" customWidth="1"/>
    <col min="25" max="25" width="16.28125" style="0" customWidth="1"/>
    <col min="26" max="26" width="25.140625" style="0" customWidth="1"/>
    <col min="27" max="27" width="20.7109375" style="0" customWidth="1"/>
    <col min="28" max="28" width="23.00390625" style="0" customWidth="1"/>
    <col min="29" max="29" width="18.8515625" style="0" customWidth="1"/>
    <col min="30" max="30" width="21.8515625" style="0" customWidth="1"/>
    <col min="31" max="31" width="17.57421875" style="0" customWidth="1"/>
    <col min="32" max="32" width="27.28125" style="0" customWidth="1"/>
    <col min="33" max="33" width="19.7109375" style="0" customWidth="1"/>
    <col min="34" max="34" width="27.140625" style="0" customWidth="1"/>
    <col min="35" max="35" width="20.28125" style="0" customWidth="1"/>
    <col min="36" max="36" width="19.8515625" style="0" customWidth="1"/>
    <col min="37" max="37" width="20.28125" style="0" customWidth="1"/>
    <col min="38" max="38" width="19.28125" style="0" customWidth="1"/>
    <col min="39" max="39" width="17.421875" style="0" customWidth="1"/>
    <col min="40" max="40" width="23.421875" style="0" customWidth="1"/>
    <col min="41" max="41" width="24.140625" style="0" customWidth="1"/>
    <col min="42" max="42" width="20.8515625" style="0" customWidth="1"/>
    <col min="43" max="43" width="24.28125" style="0" customWidth="1"/>
    <col min="44" max="44" width="24.140625" style="0" customWidth="1"/>
    <col min="45" max="45" width="9.57421875" style="0" customWidth="1"/>
    <col min="46" max="46" width="33.57421875" style="0" customWidth="1"/>
    <col min="47" max="47" width="17.00390625" style="0" customWidth="1"/>
    <col min="48" max="48" width="26.00390625" style="0" customWidth="1"/>
    <col min="49" max="49" width="18.8515625" style="0" customWidth="1"/>
    <col min="50" max="50" width="19.7109375" style="0" customWidth="1"/>
    <col min="51" max="51" width="21.28125" style="0" customWidth="1"/>
    <col min="52" max="52" width="20.8515625" style="0" customWidth="1"/>
    <col min="53" max="53" width="16.57421875" style="0" customWidth="1"/>
    <col min="54" max="54" width="26.57421875" style="0" customWidth="1"/>
    <col min="55" max="55" width="16.00390625" style="0" customWidth="1"/>
    <col min="56" max="56" width="23.421875" style="0" customWidth="1"/>
    <col min="57" max="57" width="20.28125" style="0" customWidth="1"/>
    <col min="58" max="58" width="18.28125" style="0" customWidth="1"/>
    <col min="59" max="59" width="18.8515625" style="0" customWidth="1"/>
    <col min="60" max="60" width="19.140625" style="0" customWidth="1"/>
    <col min="61" max="61" width="16.7109375" style="0" customWidth="1"/>
    <col min="62" max="62" width="22.140625" style="0" customWidth="1"/>
    <col min="63" max="63" width="24.28125" style="0" customWidth="1"/>
    <col min="64" max="64" width="20.7109375" style="0" customWidth="1"/>
    <col min="65" max="65" width="22.7109375" style="0" customWidth="1"/>
    <col min="66" max="66" width="21.140625" style="0" customWidth="1"/>
    <col min="67" max="67" width="15.7109375" style="0" customWidth="1"/>
    <col min="68" max="68" width="27.7109375" style="0" customWidth="1"/>
    <col min="69" max="69" width="18.00390625" style="0" customWidth="1"/>
    <col min="70" max="70" width="28.140625" style="0" customWidth="1"/>
    <col min="71" max="71" width="23.00390625" style="0" customWidth="1"/>
    <col min="72" max="72" width="19.28125" style="0" customWidth="1"/>
    <col min="73" max="73" width="19.140625" style="0" customWidth="1"/>
    <col min="74" max="74" width="19.00390625" style="0" customWidth="1"/>
    <col min="75" max="75" width="17.00390625" style="0" customWidth="1"/>
    <col min="76" max="76" width="23.140625" style="0" customWidth="1"/>
    <col min="77" max="77" width="16.7109375" style="0" customWidth="1"/>
    <col min="78" max="78" width="25.57421875" style="0" customWidth="1"/>
    <col min="79" max="79" width="22.8515625" style="0" customWidth="1"/>
    <col min="80" max="80" width="16.8515625" style="0" customWidth="1"/>
    <col min="81" max="81" width="19.7109375" style="0" customWidth="1"/>
    <col min="82" max="82" width="20.140625" style="0" customWidth="1"/>
    <col min="83" max="83" width="18.140625" style="0" customWidth="1"/>
    <col min="84" max="84" width="22.421875" style="0" customWidth="1"/>
    <col min="85" max="85" width="25.57421875" style="0" customWidth="1"/>
    <col min="86" max="86" width="20.28125" style="0" customWidth="1"/>
    <col min="87" max="87" width="24.00390625" style="0" customWidth="1"/>
    <col min="88" max="88" width="21.8515625" style="0" customWidth="1"/>
    <col min="89" max="89" width="18.140625" style="0" customWidth="1"/>
    <col min="90" max="90" width="26.140625" style="0" customWidth="1"/>
    <col min="91" max="91" width="16.7109375" style="0" customWidth="1"/>
    <col min="92" max="92" width="25.00390625" style="0" customWidth="1"/>
    <col min="93" max="93" width="20.8515625" style="0" customWidth="1"/>
    <col min="94" max="94" width="24.421875" style="0" customWidth="1"/>
    <col min="95" max="95" width="21.28125" style="0" customWidth="1"/>
    <col min="96" max="96" width="18.8515625" style="0" customWidth="1"/>
    <col min="97" max="97" width="16.7109375" style="0" customWidth="1"/>
    <col min="98" max="98" width="24.7109375" style="0" customWidth="1"/>
    <col min="99" max="99" width="17.140625" style="0" customWidth="1"/>
    <col min="100" max="100" width="23.140625" style="0" customWidth="1"/>
    <col min="101" max="101" width="20.00390625" style="0" customWidth="1"/>
    <col min="102" max="102" width="16.28125" style="0" customWidth="1"/>
    <col min="103" max="103" width="19.00390625" style="0" customWidth="1"/>
    <col min="104" max="104" width="19.8515625" style="0" customWidth="1"/>
    <col min="105" max="105" width="16.28125" style="0" customWidth="1"/>
    <col min="106" max="106" width="23.57421875" style="0" customWidth="1"/>
    <col min="107" max="107" width="23.8515625" style="0" customWidth="1"/>
    <col min="108" max="108" width="21.28125" style="0" customWidth="1"/>
    <col min="109" max="109" width="20.8515625" style="0" customWidth="1"/>
    <col min="110" max="110" width="24.140625" style="0" customWidth="1"/>
    <col min="111" max="111" width="22.140625" style="0" customWidth="1"/>
    <col min="112" max="112" width="12.28125" style="0" customWidth="1"/>
    <col min="113" max="113" width="22.8515625" style="0" customWidth="1"/>
    <col min="114" max="114" width="23.140625" style="0" customWidth="1"/>
    <col min="115" max="115" width="21.28125" style="0" customWidth="1"/>
    <col min="116" max="116" width="19.57421875" style="0" customWidth="1"/>
    <col min="117" max="117" width="25.7109375" style="0" customWidth="1"/>
    <col min="118" max="118" width="20.28125" style="0" customWidth="1"/>
    <col min="119" max="119" width="19.421875" style="0" customWidth="1"/>
    <col min="120" max="120" width="25.421875" style="0" customWidth="1"/>
    <col min="121" max="121" width="20.57421875" style="0" customWidth="1"/>
    <col min="122" max="122" width="20.8515625" style="0" customWidth="1"/>
    <col min="123" max="123" width="21.7109375" style="0" customWidth="1"/>
    <col min="124" max="124" width="18.8515625" style="0" customWidth="1"/>
    <col min="125" max="125" width="17.421875" style="0" customWidth="1"/>
    <col min="126" max="126" width="20.421875" style="0" customWidth="1"/>
    <col min="127" max="127" width="19.7109375" style="0" customWidth="1"/>
    <col min="128" max="128" width="23.8515625" style="0" customWidth="1"/>
    <col min="129" max="129" width="25.140625" style="0" customWidth="1"/>
    <col min="130" max="130" width="20.57421875" style="0" customWidth="1"/>
    <col min="131" max="131" width="19.421875" style="0" customWidth="1"/>
    <col min="132" max="132" width="24.57421875" style="0" customWidth="1"/>
    <col min="133" max="133" width="20.7109375" style="0" customWidth="1"/>
    <col min="134" max="134" width="17.421875" style="0" customWidth="1"/>
    <col min="135" max="135" width="19.140625" style="0" customWidth="1"/>
    <col min="136" max="136" width="16.421875" style="0" customWidth="1"/>
    <col min="137" max="137" width="24.8515625" style="0" customWidth="1"/>
    <col min="138" max="138" width="20.00390625" style="0" customWidth="1"/>
    <col min="139" max="139" width="23.7109375" style="0" customWidth="1"/>
    <col min="140" max="140" width="21.00390625" style="0" customWidth="1"/>
    <col min="141" max="141" width="19.00390625" style="0" customWidth="1"/>
    <col min="142" max="142" width="16.7109375" style="0" customWidth="1"/>
    <col min="143" max="143" width="26.28125" style="0" customWidth="1"/>
    <col min="144" max="144" width="18.7109375" style="0" customWidth="1"/>
    <col min="145" max="145" width="25.421875" style="0" customWidth="1"/>
    <col min="146" max="146" width="19.7109375" style="0" customWidth="1"/>
    <col min="147" max="147" width="19.421875" style="0" customWidth="1"/>
    <col min="148" max="148" width="18.8515625" style="0" customWidth="1"/>
    <col min="149" max="149" width="19.28125" style="0" customWidth="1"/>
    <col min="150" max="150" width="18.140625" style="0" customWidth="1"/>
    <col min="151" max="151" width="24.57421875" style="0" customWidth="1"/>
    <col min="152" max="152" width="28.8515625" style="0" customWidth="1"/>
    <col min="153" max="153" width="20.140625" style="0" customWidth="1"/>
    <col min="154" max="154" width="24.421875" style="0" customWidth="1"/>
    <col min="155" max="155" width="27.00390625" style="0" customWidth="1"/>
  </cols>
  <sheetData>
    <row r="1" spans="45:50" ht="12.75">
      <c r="AS1" s="74"/>
      <c r="AT1" s="74"/>
      <c r="AU1" s="74"/>
      <c r="AV1" s="74"/>
      <c r="AW1" s="74"/>
      <c r="AX1" s="74"/>
    </row>
    <row r="2" spans="45:111" ht="12.75">
      <c r="AS2" s="74"/>
      <c r="AT2" s="74"/>
      <c r="AU2" s="74"/>
      <c r="AV2" s="74"/>
      <c r="AW2" s="74"/>
      <c r="AX2" s="74"/>
      <c r="CK2" t="s">
        <v>88</v>
      </c>
      <c r="DG2" t="s">
        <v>97</v>
      </c>
    </row>
    <row r="3" spans="24:67" ht="12.75">
      <c r="X3" t="s">
        <v>87</v>
      </c>
      <c r="AS3" s="74"/>
      <c r="AT3" s="74" t="s">
        <v>86</v>
      </c>
      <c r="AU3" s="74"/>
      <c r="AV3" s="74"/>
      <c r="AW3" s="74"/>
      <c r="AX3" s="74"/>
      <c r="BO3" t="s">
        <v>89</v>
      </c>
    </row>
    <row r="4" spans="2:50" ht="12.75">
      <c r="B4" s="79" t="s">
        <v>90</v>
      </c>
      <c r="AS4" s="74"/>
      <c r="AT4" s="74"/>
      <c r="AU4" s="74"/>
      <c r="AV4" s="74"/>
      <c r="AW4" s="74"/>
      <c r="AX4" s="74"/>
    </row>
    <row r="5" spans="45:50" ht="12.75">
      <c r="AS5" s="74"/>
      <c r="AT5" s="74"/>
      <c r="AU5" s="74"/>
      <c r="AV5" s="74"/>
      <c r="AW5" s="74"/>
      <c r="AX5" s="74"/>
    </row>
    <row r="6" spans="45:50" ht="13.5" thickBot="1">
      <c r="AS6" s="74"/>
      <c r="AT6" s="74"/>
      <c r="AU6" s="74"/>
      <c r="AV6" s="74"/>
      <c r="AW6" s="74"/>
      <c r="AX6" s="74"/>
    </row>
    <row r="7" spans="1:155" ht="57" customHeight="1" thickBot="1">
      <c r="A7" s="1760" t="s">
        <v>299</v>
      </c>
      <c r="B7" s="1761"/>
      <c r="C7" s="1761"/>
      <c r="D7" s="1761"/>
      <c r="E7" s="1761"/>
      <c r="F7" s="1761"/>
      <c r="G7" s="1761"/>
      <c r="H7" s="1761"/>
      <c r="I7" s="1761"/>
      <c r="J7" s="1761"/>
      <c r="K7" s="1761"/>
      <c r="L7" s="1761"/>
      <c r="M7" s="1761"/>
      <c r="N7" s="1761"/>
      <c r="O7" s="1761"/>
      <c r="P7" s="1761"/>
      <c r="Q7" s="1761"/>
      <c r="R7" s="1761"/>
      <c r="S7" s="1761"/>
      <c r="T7" s="1761"/>
      <c r="U7" s="1761"/>
      <c r="V7" s="1762"/>
      <c r="W7" s="1819" t="s">
        <v>303</v>
      </c>
      <c r="X7" s="1819"/>
      <c r="Y7" s="1819"/>
      <c r="Z7" s="1819"/>
      <c r="AA7" s="1819"/>
      <c r="AB7" s="1819"/>
      <c r="AC7" s="1819"/>
      <c r="AD7" s="1819"/>
      <c r="AE7" s="1819"/>
      <c r="AF7" s="1819"/>
      <c r="AG7" s="1819"/>
      <c r="AH7" s="1819"/>
      <c r="AI7" s="1819"/>
      <c r="AJ7" s="1819"/>
      <c r="AK7" s="1819"/>
      <c r="AL7" s="1819"/>
      <c r="AM7" s="1819"/>
      <c r="AN7" s="1819"/>
      <c r="AO7" s="1819"/>
      <c r="AP7" s="1819"/>
      <c r="AQ7" s="184"/>
      <c r="AR7" s="185"/>
      <c r="AS7" s="1872" t="s">
        <v>307</v>
      </c>
      <c r="AT7" s="1873"/>
      <c r="AU7" s="1873"/>
      <c r="AV7" s="1873"/>
      <c r="AW7" s="1873"/>
      <c r="AX7" s="1873"/>
      <c r="AY7" s="1873"/>
      <c r="AZ7" s="1873"/>
      <c r="BA7" s="1873"/>
      <c r="BB7" s="1873"/>
      <c r="BC7" s="1873"/>
      <c r="BD7" s="1873"/>
      <c r="BE7" s="1873"/>
      <c r="BF7" s="1873"/>
      <c r="BG7" s="1873"/>
      <c r="BH7" s="1873"/>
      <c r="BI7" s="1873"/>
      <c r="BJ7" s="1873"/>
      <c r="BK7" s="1873"/>
      <c r="BL7" s="1873"/>
      <c r="BM7" s="1873"/>
      <c r="BN7" s="1874"/>
      <c r="BO7" s="1758" t="s">
        <v>314</v>
      </c>
      <c r="BP7" s="1759"/>
      <c r="BQ7" s="1759"/>
      <c r="BR7" s="1759"/>
      <c r="BS7" s="1759"/>
      <c r="BT7" s="1759"/>
      <c r="BU7" s="1759"/>
      <c r="BV7" s="1759"/>
      <c r="BW7" s="1759"/>
      <c r="BX7" s="1759"/>
      <c r="BY7" s="1759"/>
      <c r="BZ7" s="1759"/>
      <c r="CA7" s="1759"/>
      <c r="CB7" s="1759"/>
      <c r="CC7" s="1759"/>
      <c r="CD7" s="1759"/>
      <c r="CE7" s="1759"/>
      <c r="CF7" s="1759"/>
      <c r="CG7" s="1759"/>
      <c r="CH7" s="1759"/>
      <c r="CI7" s="1759"/>
      <c r="CJ7" s="1759"/>
      <c r="CK7" s="1760" t="s">
        <v>298</v>
      </c>
      <c r="CL7" s="1761"/>
      <c r="CM7" s="1761"/>
      <c r="CN7" s="1761"/>
      <c r="CO7" s="1761"/>
      <c r="CP7" s="1761"/>
      <c r="CQ7" s="1761"/>
      <c r="CR7" s="1761"/>
      <c r="CS7" s="1761"/>
      <c r="CT7" s="1761"/>
      <c r="CU7" s="1761"/>
      <c r="CV7" s="1761"/>
      <c r="CW7" s="1761"/>
      <c r="CX7" s="1761"/>
      <c r="CY7" s="1761"/>
      <c r="CZ7" s="1761"/>
      <c r="DA7" s="1761"/>
      <c r="DB7" s="1761"/>
      <c r="DC7" s="1761"/>
      <c r="DD7" s="1761"/>
      <c r="DE7" s="1761"/>
      <c r="DF7" s="1762"/>
      <c r="DG7" s="1819" t="s">
        <v>318</v>
      </c>
      <c r="DH7" s="1819"/>
      <c r="DI7" s="1819"/>
      <c r="DJ7" s="1819"/>
      <c r="DK7" s="1819"/>
      <c r="DL7" s="1819"/>
      <c r="DM7" s="1819"/>
      <c r="DN7" s="1819"/>
      <c r="DO7" s="1819"/>
      <c r="DP7" s="1819"/>
      <c r="DQ7" s="1819"/>
      <c r="DR7" s="1819"/>
      <c r="DS7" s="1819"/>
      <c r="DT7" s="1819"/>
      <c r="DU7" s="1819"/>
      <c r="DV7" s="1819"/>
      <c r="DW7" s="1819"/>
      <c r="DX7" s="1819"/>
      <c r="DY7" s="1819"/>
      <c r="DZ7" s="1819"/>
      <c r="EA7" s="1819"/>
      <c r="EB7" s="1819"/>
      <c r="EC7" s="317"/>
      <c r="ED7" s="1758" t="s">
        <v>323</v>
      </c>
      <c r="EE7" s="1759"/>
      <c r="EF7" s="1759"/>
      <c r="EG7" s="1759"/>
      <c r="EH7" s="1759"/>
      <c r="EI7" s="1759"/>
      <c r="EJ7" s="1759"/>
      <c r="EK7" s="1759"/>
      <c r="EL7" s="1759"/>
      <c r="EM7" s="1759"/>
      <c r="EN7" s="1759"/>
      <c r="EO7" s="1759"/>
      <c r="EP7" s="1759"/>
      <c r="EQ7" s="1759"/>
      <c r="ER7" s="1759"/>
      <c r="ES7" s="1759"/>
      <c r="ET7" s="1759"/>
      <c r="EU7" s="1759"/>
      <c r="EV7" s="1759"/>
      <c r="EW7" s="1759"/>
      <c r="EX7" s="1759"/>
      <c r="EY7" s="1892"/>
    </row>
    <row r="8" spans="1:153" ht="36" thickBot="1">
      <c r="A8" s="1830"/>
      <c r="B8" s="1556"/>
      <c r="C8" s="1556"/>
      <c r="D8" s="1556"/>
      <c r="E8" s="1556"/>
      <c r="F8" s="1556"/>
      <c r="G8" s="1556"/>
      <c r="H8" s="1556"/>
      <c r="I8" s="1556"/>
      <c r="J8" s="1556"/>
      <c r="K8" s="1556"/>
      <c r="L8" s="1556"/>
      <c r="M8" s="1556"/>
      <c r="N8" s="1556"/>
      <c r="O8" s="1556"/>
      <c r="P8" s="1556"/>
      <c r="Q8" s="1556"/>
      <c r="R8" s="1556"/>
      <c r="S8" s="1556"/>
      <c r="T8" s="157"/>
      <c r="U8" s="157"/>
      <c r="V8" s="222"/>
      <c r="W8" s="1795"/>
      <c r="X8" s="1795"/>
      <c r="Y8" s="1795"/>
      <c r="Z8" s="1795"/>
      <c r="AA8" s="1795"/>
      <c r="AB8" s="1795"/>
      <c r="AC8" s="1795"/>
      <c r="AD8" s="1795"/>
      <c r="AE8" s="1795"/>
      <c r="AF8" s="1795"/>
      <c r="AG8" s="1795"/>
      <c r="AH8" s="1795"/>
      <c r="AI8" s="1795"/>
      <c r="AJ8" s="1795"/>
      <c r="AK8" s="1795"/>
      <c r="AL8" s="1795"/>
      <c r="AM8" s="1795"/>
      <c r="AN8" s="1795"/>
      <c r="AO8" s="1795"/>
      <c r="AP8" s="184"/>
      <c r="AQ8" s="184"/>
      <c r="AR8" s="184"/>
      <c r="AS8" s="1820"/>
      <c r="AT8" s="1820"/>
      <c r="AU8" s="1820"/>
      <c r="AV8" s="1820"/>
      <c r="AW8" s="1820"/>
      <c r="AX8" s="1820"/>
      <c r="AY8" s="1820"/>
      <c r="AZ8" s="1820"/>
      <c r="BA8" s="1820"/>
      <c r="BB8" s="1820"/>
      <c r="BC8" s="1820"/>
      <c r="BD8" s="1820"/>
      <c r="BE8" s="1820"/>
      <c r="BF8" s="1820"/>
      <c r="BG8" s="1820"/>
      <c r="BH8" s="1820"/>
      <c r="BI8" s="1820"/>
      <c r="BJ8" s="1820"/>
      <c r="BK8" s="1820"/>
      <c r="BL8" s="206"/>
      <c r="BM8" s="206"/>
      <c r="BN8" s="206"/>
      <c r="BO8" s="1559"/>
      <c r="BP8" s="1559"/>
      <c r="BQ8" s="1559"/>
      <c r="BR8" s="1559"/>
      <c r="BS8" s="1559"/>
      <c r="BT8" s="1559"/>
      <c r="BU8" s="1559"/>
      <c r="BV8" s="1559"/>
      <c r="BW8" s="1559"/>
      <c r="BX8" s="1559"/>
      <c r="BY8" s="1559"/>
      <c r="BZ8" s="1559"/>
      <c r="CA8" s="1559"/>
      <c r="CB8" s="1559"/>
      <c r="CC8" s="1559"/>
      <c r="CD8" s="1559"/>
      <c r="CE8" s="1559"/>
      <c r="CF8" s="1559"/>
      <c r="CG8" s="1559"/>
      <c r="CH8" s="190"/>
      <c r="CI8" s="190"/>
      <c r="CJ8" s="190"/>
      <c r="CK8" s="1835"/>
      <c r="CL8" s="1449"/>
      <c r="CM8" s="1449"/>
      <c r="CN8" s="1449"/>
      <c r="CO8" s="1449"/>
      <c r="CP8" s="1449"/>
      <c r="CQ8" s="1449"/>
      <c r="CR8" s="1449"/>
      <c r="CS8" s="1449"/>
      <c r="CT8" s="1449"/>
      <c r="CU8" s="1449"/>
      <c r="CV8" s="1449"/>
      <c r="CW8" s="1449"/>
      <c r="CX8" s="1449"/>
      <c r="CY8" s="1449"/>
      <c r="CZ8" s="1449"/>
      <c r="DA8" s="1449"/>
      <c r="DB8" s="1449"/>
      <c r="DC8" s="1449"/>
      <c r="DD8" s="41"/>
      <c r="DE8" s="41"/>
      <c r="DF8" s="243"/>
      <c r="DG8" s="1794"/>
      <c r="DH8" s="1794"/>
      <c r="DI8" s="1794"/>
      <c r="DJ8" s="1794"/>
      <c r="DK8" s="1794"/>
      <c r="DL8" s="1794"/>
      <c r="DM8" s="1794"/>
      <c r="DN8" s="1794"/>
      <c r="DO8" s="1794"/>
      <c r="DP8" s="1794"/>
      <c r="DQ8" s="1794"/>
      <c r="DR8" s="1794"/>
      <c r="DS8" s="1794"/>
      <c r="DT8" s="1794"/>
      <c r="DU8" s="1794"/>
      <c r="DV8" s="1794"/>
      <c r="DW8" s="1794"/>
      <c r="DX8" s="1794"/>
      <c r="DY8" s="1794"/>
      <c r="DZ8" s="267"/>
      <c r="EA8" s="268"/>
      <c r="EB8" s="268"/>
      <c r="EC8" s="317"/>
      <c r="ED8" s="1449"/>
      <c r="EE8" s="1449"/>
      <c r="EF8" s="1449"/>
      <c r="EG8" s="1449"/>
      <c r="EH8" s="1449"/>
      <c r="EI8" s="1449"/>
      <c r="EJ8" s="1449"/>
      <c r="EK8" s="1449"/>
      <c r="EL8" s="1449"/>
      <c r="EM8" s="1449"/>
      <c r="EN8" s="1449"/>
      <c r="EO8" s="1449"/>
      <c r="EP8" s="1449"/>
      <c r="EQ8" s="1449"/>
      <c r="ER8" s="1449"/>
      <c r="ES8" s="1449"/>
      <c r="ET8" s="1449"/>
      <c r="EU8" s="1449"/>
      <c r="EV8" s="1449"/>
      <c r="EW8" s="41"/>
    </row>
    <row r="9" spans="1:155" ht="105" customHeight="1">
      <c r="A9" s="1823" t="s">
        <v>0</v>
      </c>
      <c r="B9" s="1823" t="s">
        <v>84</v>
      </c>
      <c r="C9" s="1833" t="s">
        <v>239</v>
      </c>
      <c r="D9" s="1833"/>
      <c r="E9" s="1833"/>
      <c r="F9" s="1823" t="s">
        <v>4</v>
      </c>
      <c r="G9" s="1823" t="s">
        <v>5</v>
      </c>
      <c r="H9" s="1823" t="s">
        <v>6</v>
      </c>
      <c r="I9" s="1823" t="s">
        <v>7</v>
      </c>
      <c r="J9" s="1823"/>
      <c r="K9" s="1823" t="s">
        <v>92</v>
      </c>
      <c r="L9" s="1823"/>
      <c r="M9" s="1823"/>
      <c r="N9" s="1823" t="s">
        <v>10</v>
      </c>
      <c r="O9" s="1823"/>
      <c r="P9" s="1823"/>
      <c r="Q9" s="1823" t="s">
        <v>14</v>
      </c>
      <c r="R9" s="1823" t="s">
        <v>16</v>
      </c>
      <c r="S9" s="1827" t="s">
        <v>15</v>
      </c>
      <c r="T9" s="1824" t="s">
        <v>202</v>
      </c>
      <c r="U9" s="1864" t="s">
        <v>226</v>
      </c>
      <c r="V9" s="1866" t="s">
        <v>214</v>
      </c>
      <c r="W9" s="1786" t="s">
        <v>0</v>
      </c>
      <c r="X9" s="1786" t="s">
        <v>84</v>
      </c>
      <c r="Y9" s="1795" t="s">
        <v>239</v>
      </c>
      <c r="Z9" s="1795"/>
      <c r="AA9" s="1795"/>
      <c r="AB9" s="1786" t="s">
        <v>4</v>
      </c>
      <c r="AC9" s="1786" t="s">
        <v>5</v>
      </c>
      <c r="AD9" s="1786" t="s">
        <v>6</v>
      </c>
      <c r="AE9" s="1786" t="s">
        <v>7</v>
      </c>
      <c r="AF9" s="1786"/>
      <c r="AG9" s="1786" t="s">
        <v>92</v>
      </c>
      <c r="AH9" s="1786"/>
      <c r="AI9" s="1786"/>
      <c r="AJ9" s="1786" t="s">
        <v>10</v>
      </c>
      <c r="AK9" s="1786"/>
      <c r="AL9" s="1786"/>
      <c r="AM9" s="1786" t="s">
        <v>14</v>
      </c>
      <c r="AN9" s="1786" t="s">
        <v>16</v>
      </c>
      <c r="AO9" s="1786" t="s">
        <v>15</v>
      </c>
      <c r="AP9" s="1786" t="s">
        <v>210</v>
      </c>
      <c r="AQ9" s="1786" t="s">
        <v>209</v>
      </c>
      <c r="AR9" s="1786" t="s">
        <v>208</v>
      </c>
      <c r="AS9" s="1786" t="s">
        <v>0</v>
      </c>
      <c r="AT9" s="1786" t="s">
        <v>84</v>
      </c>
      <c r="AU9" s="1795" t="s">
        <v>239</v>
      </c>
      <c r="AV9" s="1795"/>
      <c r="AW9" s="1795"/>
      <c r="AX9" s="1786" t="s">
        <v>4</v>
      </c>
      <c r="AY9" s="1786" t="s">
        <v>5</v>
      </c>
      <c r="AZ9" s="1786" t="s">
        <v>6</v>
      </c>
      <c r="BA9" s="1786" t="s">
        <v>7</v>
      </c>
      <c r="BB9" s="1786"/>
      <c r="BC9" s="1786" t="s">
        <v>92</v>
      </c>
      <c r="BD9" s="1786"/>
      <c r="BE9" s="1786"/>
      <c r="BF9" s="1786" t="s">
        <v>10</v>
      </c>
      <c r="BG9" s="1786"/>
      <c r="BH9" s="1786"/>
      <c r="BI9" s="1786" t="s">
        <v>14</v>
      </c>
      <c r="BJ9" s="1786" t="s">
        <v>16</v>
      </c>
      <c r="BK9" s="1786" t="s">
        <v>15</v>
      </c>
      <c r="BL9" s="1786" t="s">
        <v>202</v>
      </c>
      <c r="BM9" s="1786" t="s">
        <v>230</v>
      </c>
      <c r="BN9" s="1786" t="s">
        <v>214</v>
      </c>
      <c r="BO9" s="1834" t="s">
        <v>0</v>
      </c>
      <c r="BP9" s="1786" t="s">
        <v>84</v>
      </c>
      <c r="BQ9" s="1795" t="s">
        <v>239</v>
      </c>
      <c r="BR9" s="1795"/>
      <c r="BS9" s="1795"/>
      <c r="BT9" s="1786" t="s">
        <v>4</v>
      </c>
      <c r="BU9" s="1786" t="s">
        <v>5</v>
      </c>
      <c r="BV9" s="1786" t="s">
        <v>6</v>
      </c>
      <c r="BW9" s="1786" t="s">
        <v>7</v>
      </c>
      <c r="BX9" s="1786"/>
      <c r="BY9" s="1786" t="s">
        <v>92</v>
      </c>
      <c r="BZ9" s="1786"/>
      <c r="CA9" s="1786"/>
      <c r="CB9" s="1786" t="s">
        <v>10</v>
      </c>
      <c r="CC9" s="1786"/>
      <c r="CD9" s="1786"/>
      <c r="CE9" s="1786" t="s">
        <v>14</v>
      </c>
      <c r="CF9" s="1786" t="s">
        <v>16</v>
      </c>
      <c r="CG9" s="1786" t="s">
        <v>15</v>
      </c>
      <c r="CH9" s="1786" t="s">
        <v>231</v>
      </c>
      <c r="CI9" s="1763" t="s">
        <v>230</v>
      </c>
      <c r="CJ9" s="1876" t="s">
        <v>232</v>
      </c>
      <c r="CK9" s="1806" t="s">
        <v>0</v>
      </c>
      <c r="CL9" s="1806" t="s">
        <v>84</v>
      </c>
      <c r="CM9" s="1813" t="s">
        <v>94</v>
      </c>
      <c r="CN9" s="1813"/>
      <c r="CO9" s="1813"/>
      <c r="CP9" s="1806" t="s">
        <v>4</v>
      </c>
      <c r="CQ9" s="1806" t="s">
        <v>5</v>
      </c>
      <c r="CR9" s="1806" t="s">
        <v>6</v>
      </c>
      <c r="CS9" s="1806" t="s">
        <v>7</v>
      </c>
      <c r="CT9" s="1806"/>
      <c r="CU9" s="1806" t="s">
        <v>92</v>
      </c>
      <c r="CV9" s="1806"/>
      <c r="CW9" s="1806"/>
      <c r="CX9" s="1806" t="s">
        <v>10</v>
      </c>
      <c r="CY9" s="1806"/>
      <c r="CZ9" s="1806"/>
      <c r="DA9" s="1806" t="s">
        <v>14</v>
      </c>
      <c r="DB9" s="1806" t="s">
        <v>16</v>
      </c>
      <c r="DC9" s="1804" t="s">
        <v>15</v>
      </c>
      <c r="DD9" s="1807" t="s">
        <v>85</v>
      </c>
      <c r="DE9" s="1763" t="s">
        <v>230</v>
      </c>
      <c r="DF9" s="1766" t="s">
        <v>232</v>
      </c>
      <c r="DG9" s="1798" t="s">
        <v>0</v>
      </c>
      <c r="DH9" s="1798" t="s">
        <v>84</v>
      </c>
      <c r="DI9" s="1794" t="s">
        <v>239</v>
      </c>
      <c r="DJ9" s="1794"/>
      <c r="DK9" s="1794"/>
      <c r="DL9" s="1798" t="s">
        <v>4</v>
      </c>
      <c r="DM9" s="1798" t="s">
        <v>5</v>
      </c>
      <c r="DN9" s="1798" t="s">
        <v>6</v>
      </c>
      <c r="DO9" s="1798" t="s">
        <v>7</v>
      </c>
      <c r="DP9" s="1798"/>
      <c r="DQ9" s="1798" t="s">
        <v>92</v>
      </c>
      <c r="DR9" s="1798"/>
      <c r="DS9" s="1798"/>
      <c r="DT9" s="1798" t="s">
        <v>10</v>
      </c>
      <c r="DU9" s="1798"/>
      <c r="DV9" s="1798"/>
      <c r="DW9" s="1798" t="s">
        <v>14</v>
      </c>
      <c r="DX9" s="1798" t="s">
        <v>16</v>
      </c>
      <c r="DY9" s="1798" t="s">
        <v>15</v>
      </c>
      <c r="DZ9" s="1798" t="s">
        <v>217</v>
      </c>
      <c r="EA9" s="1798" t="s">
        <v>218</v>
      </c>
      <c r="EB9" s="1798" t="s">
        <v>219</v>
      </c>
      <c r="EC9" s="317"/>
      <c r="ED9" s="1933" t="s">
        <v>0</v>
      </c>
      <c r="EE9" s="1806" t="s">
        <v>84</v>
      </c>
      <c r="EF9" s="1813" t="s">
        <v>239</v>
      </c>
      <c r="EG9" s="1813"/>
      <c r="EH9" s="1813"/>
      <c r="EI9" s="1806" t="s">
        <v>4</v>
      </c>
      <c r="EJ9" s="1806" t="s">
        <v>5</v>
      </c>
      <c r="EK9" s="1806" t="s">
        <v>6</v>
      </c>
      <c r="EL9" s="1806" t="s">
        <v>7</v>
      </c>
      <c r="EM9" s="1806"/>
      <c r="EN9" s="1806" t="s">
        <v>92</v>
      </c>
      <c r="EO9" s="1806"/>
      <c r="EP9" s="1806"/>
      <c r="EQ9" s="1806" t="s">
        <v>10</v>
      </c>
      <c r="ER9" s="1806"/>
      <c r="ES9" s="1806"/>
      <c r="ET9" s="1806" t="s">
        <v>14</v>
      </c>
      <c r="EU9" s="1806" t="s">
        <v>16</v>
      </c>
      <c r="EV9" s="1804" t="s">
        <v>15</v>
      </c>
      <c r="EW9" s="1817" t="s">
        <v>202</v>
      </c>
      <c r="EX9" s="1876" t="s">
        <v>218</v>
      </c>
      <c r="EY9" s="1786" t="s">
        <v>219</v>
      </c>
    </row>
    <row r="10" spans="1:155" ht="13.5" customHeight="1">
      <c r="A10" s="1802"/>
      <c r="B10" s="1801"/>
      <c r="C10" s="1801" t="s">
        <v>2</v>
      </c>
      <c r="D10" s="1801" t="s">
        <v>3</v>
      </c>
      <c r="E10" s="1801" t="s">
        <v>68</v>
      </c>
      <c r="F10" s="1801"/>
      <c r="G10" s="1801"/>
      <c r="H10" s="1801"/>
      <c r="I10" s="1801"/>
      <c r="J10" s="1801"/>
      <c r="K10" s="1801"/>
      <c r="L10" s="1801"/>
      <c r="M10" s="1801"/>
      <c r="N10" s="1801"/>
      <c r="O10" s="1801"/>
      <c r="P10" s="1801"/>
      <c r="Q10" s="1801"/>
      <c r="R10" s="1801"/>
      <c r="S10" s="1828"/>
      <c r="T10" s="1825"/>
      <c r="U10" s="1865"/>
      <c r="V10" s="1867"/>
      <c r="W10" s="1821"/>
      <c r="X10" s="1786"/>
      <c r="Y10" s="1786" t="s">
        <v>2</v>
      </c>
      <c r="Z10" s="1786" t="s">
        <v>3</v>
      </c>
      <c r="AA10" s="1786" t="s">
        <v>68</v>
      </c>
      <c r="AB10" s="1786"/>
      <c r="AC10" s="1786"/>
      <c r="AD10" s="1786"/>
      <c r="AE10" s="1786"/>
      <c r="AF10" s="1786"/>
      <c r="AG10" s="1786"/>
      <c r="AH10" s="1786"/>
      <c r="AI10" s="1786"/>
      <c r="AJ10" s="1786"/>
      <c r="AK10" s="1786"/>
      <c r="AL10" s="1786"/>
      <c r="AM10" s="1786"/>
      <c r="AN10" s="1786"/>
      <c r="AO10" s="1786"/>
      <c r="AP10" s="1786"/>
      <c r="AQ10" s="1786"/>
      <c r="AR10" s="1786"/>
      <c r="AS10" s="1821"/>
      <c r="AT10" s="1786"/>
      <c r="AU10" s="1786" t="s">
        <v>2</v>
      </c>
      <c r="AV10" s="1786" t="s">
        <v>3</v>
      </c>
      <c r="AW10" s="1786" t="s">
        <v>68</v>
      </c>
      <c r="AX10" s="1786"/>
      <c r="AY10" s="1786"/>
      <c r="AZ10" s="1786"/>
      <c r="BA10" s="1786"/>
      <c r="BB10" s="1786"/>
      <c r="BC10" s="1786"/>
      <c r="BD10" s="1786"/>
      <c r="BE10" s="1786"/>
      <c r="BF10" s="1786"/>
      <c r="BG10" s="1786"/>
      <c r="BH10" s="1786"/>
      <c r="BI10" s="1786"/>
      <c r="BJ10" s="1786"/>
      <c r="BK10" s="1786"/>
      <c r="BL10" s="1786"/>
      <c r="BM10" s="1786"/>
      <c r="BN10" s="1786"/>
      <c r="BO10" s="1811"/>
      <c r="BP10" s="1786"/>
      <c r="BQ10" s="1786" t="s">
        <v>2</v>
      </c>
      <c r="BR10" s="1786" t="s">
        <v>3</v>
      </c>
      <c r="BS10" s="1786" t="s">
        <v>68</v>
      </c>
      <c r="BT10" s="1786"/>
      <c r="BU10" s="1786"/>
      <c r="BV10" s="1786"/>
      <c r="BW10" s="1786"/>
      <c r="BX10" s="1786"/>
      <c r="BY10" s="1786"/>
      <c r="BZ10" s="1786"/>
      <c r="CA10" s="1786"/>
      <c r="CB10" s="1786"/>
      <c r="CC10" s="1786"/>
      <c r="CD10" s="1786"/>
      <c r="CE10" s="1786"/>
      <c r="CF10" s="1786"/>
      <c r="CG10" s="1786"/>
      <c r="CH10" s="1786"/>
      <c r="CI10" s="1764"/>
      <c r="CJ10" s="1877"/>
      <c r="CK10" s="1821"/>
      <c r="CL10" s="1786"/>
      <c r="CM10" s="1786" t="s">
        <v>2</v>
      </c>
      <c r="CN10" s="1786" t="s">
        <v>3</v>
      </c>
      <c r="CO10" s="1786" t="s">
        <v>68</v>
      </c>
      <c r="CP10" s="1786"/>
      <c r="CQ10" s="1786"/>
      <c r="CR10" s="1786"/>
      <c r="CS10" s="1786"/>
      <c r="CT10" s="1786"/>
      <c r="CU10" s="1786"/>
      <c r="CV10" s="1786"/>
      <c r="CW10" s="1786"/>
      <c r="CX10" s="1786"/>
      <c r="CY10" s="1786"/>
      <c r="CZ10" s="1786"/>
      <c r="DA10" s="1786"/>
      <c r="DB10" s="1786"/>
      <c r="DC10" s="1805"/>
      <c r="DD10" s="1808"/>
      <c r="DE10" s="1764"/>
      <c r="DF10" s="1767"/>
      <c r="DG10" s="1800"/>
      <c r="DH10" s="1798"/>
      <c r="DI10" s="1798" t="s">
        <v>2</v>
      </c>
      <c r="DJ10" s="1798" t="s">
        <v>3</v>
      </c>
      <c r="DK10" s="1798" t="s">
        <v>68</v>
      </c>
      <c r="DL10" s="1798"/>
      <c r="DM10" s="1798"/>
      <c r="DN10" s="1798"/>
      <c r="DO10" s="1798"/>
      <c r="DP10" s="1798"/>
      <c r="DQ10" s="1798"/>
      <c r="DR10" s="1798"/>
      <c r="DS10" s="1798"/>
      <c r="DT10" s="1798"/>
      <c r="DU10" s="1798"/>
      <c r="DV10" s="1798"/>
      <c r="DW10" s="1798"/>
      <c r="DX10" s="1798"/>
      <c r="DY10" s="1798"/>
      <c r="DZ10" s="1798"/>
      <c r="EA10" s="1798"/>
      <c r="EB10" s="1798"/>
      <c r="EC10" s="317"/>
      <c r="ED10" s="1934"/>
      <c r="EE10" s="1786"/>
      <c r="EF10" s="1786" t="s">
        <v>2</v>
      </c>
      <c r="EG10" s="1786" t="s">
        <v>3</v>
      </c>
      <c r="EH10" s="1786" t="s">
        <v>68</v>
      </c>
      <c r="EI10" s="1786"/>
      <c r="EJ10" s="1786"/>
      <c r="EK10" s="1786"/>
      <c r="EL10" s="1786"/>
      <c r="EM10" s="1786"/>
      <c r="EN10" s="1786"/>
      <c r="EO10" s="1786"/>
      <c r="EP10" s="1786"/>
      <c r="EQ10" s="1786"/>
      <c r="ER10" s="1786"/>
      <c r="ES10" s="1786"/>
      <c r="ET10" s="1786"/>
      <c r="EU10" s="1786"/>
      <c r="EV10" s="1805"/>
      <c r="EW10" s="1875"/>
      <c r="EX10" s="1877"/>
      <c r="EY10" s="1786"/>
    </row>
    <row r="11" spans="1:155" ht="12.75" customHeight="1">
      <c r="A11" s="1802"/>
      <c r="B11" s="1801"/>
      <c r="C11" s="1801"/>
      <c r="D11" s="1801"/>
      <c r="E11" s="1801"/>
      <c r="F11" s="1801"/>
      <c r="G11" s="1801"/>
      <c r="H11" s="1801"/>
      <c r="I11" s="1801" t="s">
        <v>8</v>
      </c>
      <c r="J11" s="1801" t="s">
        <v>9</v>
      </c>
      <c r="K11" s="1801" t="s">
        <v>73</v>
      </c>
      <c r="L11" s="1801" t="s">
        <v>9</v>
      </c>
      <c r="M11" s="1801" t="s">
        <v>70</v>
      </c>
      <c r="N11" s="1801" t="s">
        <v>11</v>
      </c>
      <c r="O11" s="1801" t="s">
        <v>12</v>
      </c>
      <c r="P11" s="1801" t="s">
        <v>13</v>
      </c>
      <c r="Q11" s="1801"/>
      <c r="R11" s="1801"/>
      <c r="S11" s="1828"/>
      <c r="T11" s="1825"/>
      <c r="U11" s="1865"/>
      <c r="V11" s="1867"/>
      <c r="W11" s="1821"/>
      <c r="X11" s="1786"/>
      <c r="Y11" s="1786"/>
      <c r="Z11" s="1786"/>
      <c r="AA11" s="1786"/>
      <c r="AB11" s="1786"/>
      <c r="AC11" s="1786"/>
      <c r="AD11" s="1786"/>
      <c r="AE11" s="1786" t="s">
        <v>8</v>
      </c>
      <c r="AF11" s="1786" t="s">
        <v>9</v>
      </c>
      <c r="AG11" s="1786" t="s">
        <v>73</v>
      </c>
      <c r="AH11" s="1786" t="s">
        <v>9</v>
      </c>
      <c r="AI11" s="1786" t="s">
        <v>70</v>
      </c>
      <c r="AJ11" s="1786" t="s">
        <v>11</v>
      </c>
      <c r="AK11" s="1786" t="s">
        <v>12</v>
      </c>
      <c r="AL11" s="1786" t="s">
        <v>13</v>
      </c>
      <c r="AM11" s="1786"/>
      <c r="AN11" s="1786"/>
      <c r="AO11" s="1786"/>
      <c r="AP11" s="1786"/>
      <c r="AQ11" s="1786"/>
      <c r="AR11" s="1786"/>
      <c r="AS11" s="1821"/>
      <c r="AT11" s="1786"/>
      <c r="AU11" s="1786"/>
      <c r="AV11" s="1786"/>
      <c r="AW11" s="1786"/>
      <c r="AX11" s="1786"/>
      <c r="AY11" s="1786"/>
      <c r="AZ11" s="1786"/>
      <c r="BA11" s="1786" t="s">
        <v>8</v>
      </c>
      <c r="BB11" s="1786" t="s">
        <v>9</v>
      </c>
      <c r="BC11" s="1786" t="s">
        <v>73</v>
      </c>
      <c r="BD11" s="1786" t="s">
        <v>9</v>
      </c>
      <c r="BE11" s="1786" t="s">
        <v>70</v>
      </c>
      <c r="BF11" s="1786" t="s">
        <v>11</v>
      </c>
      <c r="BG11" s="1786" t="s">
        <v>12</v>
      </c>
      <c r="BH11" s="1786" t="s">
        <v>13</v>
      </c>
      <c r="BI11" s="1786"/>
      <c r="BJ11" s="1786"/>
      <c r="BK11" s="1786"/>
      <c r="BL11" s="1786"/>
      <c r="BM11" s="1786"/>
      <c r="BN11" s="1786"/>
      <c r="BO11" s="1811"/>
      <c r="BP11" s="1786"/>
      <c r="BQ11" s="1786"/>
      <c r="BR11" s="1786"/>
      <c r="BS11" s="1786"/>
      <c r="BT11" s="1786"/>
      <c r="BU11" s="1786"/>
      <c r="BV11" s="1786"/>
      <c r="BW11" s="1786" t="s">
        <v>8</v>
      </c>
      <c r="BX11" s="1786" t="s">
        <v>9</v>
      </c>
      <c r="BY11" s="1786" t="s">
        <v>73</v>
      </c>
      <c r="BZ11" s="1786" t="s">
        <v>9</v>
      </c>
      <c r="CA11" s="1786" t="s">
        <v>70</v>
      </c>
      <c r="CB11" s="1786" t="s">
        <v>11</v>
      </c>
      <c r="CC11" s="1786" t="s">
        <v>12</v>
      </c>
      <c r="CD11" s="1786" t="s">
        <v>13</v>
      </c>
      <c r="CE11" s="1786"/>
      <c r="CF11" s="1786"/>
      <c r="CG11" s="1786"/>
      <c r="CH11" s="1786"/>
      <c r="CI11" s="1764"/>
      <c r="CJ11" s="1877"/>
      <c r="CK11" s="1821"/>
      <c r="CL11" s="1786"/>
      <c r="CM11" s="1786"/>
      <c r="CN11" s="1786"/>
      <c r="CO11" s="1786"/>
      <c r="CP11" s="1786"/>
      <c r="CQ11" s="1786"/>
      <c r="CR11" s="1786"/>
      <c r="CS11" s="1786" t="s">
        <v>8</v>
      </c>
      <c r="CT11" s="1786" t="s">
        <v>9</v>
      </c>
      <c r="CU11" s="1786" t="s">
        <v>73</v>
      </c>
      <c r="CV11" s="1786" t="s">
        <v>9</v>
      </c>
      <c r="CW11" s="1786" t="s">
        <v>70</v>
      </c>
      <c r="CX11" s="1786" t="s">
        <v>11</v>
      </c>
      <c r="CY11" s="1786" t="s">
        <v>12</v>
      </c>
      <c r="CZ11" s="1786" t="s">
        <v>13</v>
      </c>
      <c r="DA11" s="1786"/>
      <c r="DB11" s="1786"/>
      <c r="DC11" s="1805"/>
      <c r="DD11" s="1808"/>
      <c r="DE11" s="1764"/>
      <c r="DF11" s="1767"/>
      <c r="DG11" s="1800"/>
      <c r="DH11" s="1798"/>
      <c r="DI11" s="1798"/>
      <c r="DJ11" s="1798"/>
      <c r="DK11" s="1798"/>
      <c r="DL11" s="1798"/>
      <c r="DM11" s="1798"/>
      <c r="DN11" s="1798"/>
      <c r="DO11" s="1798" t="s">
        <v>8</v>
      </c>
      <c r="DP11" s="1798" t="s">
        <v>9</v>
      </c>
      <c r="DQ11" s="1798" t="s">
        <v>73</v>
      </c>
      <c r="DR11" s="1798" t="s">
        <v>9</v>
      </c>
      <c r="DS11" s="1798" t="s">
        <v>70</v>
      </c>
      <c r="DT11" s="1798" t="s">
        <v>11</v>
      </c>
      <c r="DU11" s="1798" t="s">
        <v>12</v>
      </c>
      <c r="DV11" s="1798" t="s">
        <v>13</v>
      </c>
      <c r="DW11" s="1798"/>
      <c r="DX11" s="1798"/>
      <c r="DY11" s="1798"/>
      <c r="DZ11" s="1798"/>
      <c r="EA11" s="1798"/>
      <c r="EB11" s="1798"/>
      <c r="EC11" s="317"/>
      <c r="ED11" s="1934"/>
      <c r="EE11" s="1786"/>
      <c r="EF11" s="1786"/>
      <c r="EG11" s="1786"/>
      <c r="EH11" s="1786"/>
      <c r="EI11" s="1786"/>
      <c r="EJ11" s="1786"/>
      <c r="EK11" s="1786"/>
      <c r="EL11" s="1786" t="s">
        <v>8</v>
      </c>
      <c r="EM11" s="1786" t="s">
        <v>9</v>
      </c>
      <c r="EN11" s="1786" t="s">
        <v>73</v>
      </c>
      <c r="EO11" s="1786" t="s">
        <v>9</v>
      </c>
      <c r="EP11" s="1786" t="s">
        <v>70</v>
      </c>
      <c r="EQ11" s="1786" t="s">
        <v>11</v>
      </c>
      <c r="ER11" s="1786" t="s">
        <v>12</v>
      </c>
      <c r="ES11" s="1786" t="s">
        <v>13</v>
      </c>
      <c r="ET11" s="1786"/>
      <c r="EU11" s="1786"/>
      <c r="EV11" s="1805"/>
      <c r="EW11" s="1875"/>
      <c r="EX11" s="1877"/>
      <c r="EY11" s="1786"/>
    </row>
    <row r="12" spans="1:155" ht="12.75" customHeight="1">
      <c r="A12" s="1802"/>
      <c r="B12" s="1801"/>
      <c r="C12" s="1801"/>
      <c r="D12" s="1801"/>
      <c r="E12" s="1801"/>
      <c r="F12" s="1801"/>
      <c r="G12" s="1801"/>
      <c r="H12" s="1801"/>
      <c r="I12" s="1801"/>
      <c r="J12" s="1801"/>
      <c r="K12" s="1801"/>
      <c r="L12" s="1801"/>
      <c r="M12" s="1801"/>
      <c r="N12" s="1801"/>
      <c r="O12" s="1801"/>
      <c r="P12" s="1801"/>
      <c r="Q12" s="1801"/>
      <c r="R12" s="1801"/>
      <c r="S12" s="1828"/>
      <c r="T12" s="1825"/>
      <c r="U12" s="1865"/>
      <c r="V12" s="1867"/>
      <c r="W12" s="1821"/>
      <c r="X12" s="1786"/>
      <c r="Y12" s="1786"/>
      <c r="Z12" s="1786"/>
      <c r="AA12" s="1786"/>
      <c r="AB12" s="1786"/>
      <c r="AC12" s="1786"/>
      <c r="AD12" s="1786"/>
      <c r="AE12" s="1786"/>
      <c r="AF12" s="1786"/>
      <c r="AG12" s="1786"/>
      <c r="AH12" s="1786"/>
      <c r="AI12" s="1786"/>
      <c r="AJ12" s="1786"/>
      <c r="AK12" s="1786"/>
      <c r="AL12" s="1786"/>
      <c r="AM12" s="1786"/>
      <c r="AN12" s="1786"/>
      <c r="AO12" s="1786"/>
      <c r="AP12" s="1786"/>
      <c r="AQ12" s="1786"/>
      <c r="AR12" s="1786"/>
      <c r="AS12" s="1821"/>
      <c r="AT12" s="1786"/>
      <c r="AU12" s="1786"/>
      <c r="AV12" s="1786"/>
      <c r="AW12" s="1786"/>
      <c r="AX12" s="1786"/>
      <c r="AY12" s="1786"/>
      <c r="AZ12" s="1786"/>
      <c r="BA12" s="1786"/>
      <c r="BB12" s="1786"/>
      <c r="BC12" s="1786"/>
      <c r="BD12" s="1786"/>
      <c r="BE12" s="1786"/>
      <c r="BF12" s="1786"/>
      <c r="BG12" s="1786"/>
      <c r="BH12" s="1786"/>
      <c r="BI12" s="1786"/>
      <c r="BJ12" s="1786"/>
      <c r="BK12" s="1786"/>
      <c r="BL12" s="1786"/>
      <c r="BM12" s="1786"/>
      <c r="BN12" s="1786"/>
      <c r="BO12" s="1811"/>
      <c r="BP12" s="1786"/>
      <c r="BQ12" s="1786"/>
      <c r="BR12" s="1786"/>
      <c r="BS12" s="1786"/>
      <c r="BT12" s="1786"/>
      <c r="BU12" s="1786"/>
      <c r="BV12" s="1786"/>
      <c r="BW12" s="1786"/>
      <c r="BX12" s="1786"/>
      <c r="BY12" s="1786"/>
      <c r="BZ12" s="1786"/>
      <c r="CA12" s="1786"/>
      <c r="CB12" s="1786"/>
      <c r="CC12" s="1786"/>
      <c r="CD12" s="1786"/>
      <c r="CE12" s="1786"/>
      <c r="CF12" s="1786"/>
      <c r="CG12" s="1786"/>
      <c r="CH12" s="1786"/>
      <c r="CI12" s="1764"/>
      <c r="CJ12" s="1877"/>
      <c r="CK12" s="1821"/>
      <c r="CL12" s="1786"/>
      <c r="CM12" s="1786"/>
      <c r="CN12" s="1786"/>
      <c r="CO12" s="1786"/>
      <c r="CP12" s="1786"/>
      <c r="CQ12" s="1786"/>
      <c r="CR12" s="1786"/>
      <c r="CS12" s="1786"/>
      <c r="CT12" s="1786"/>
      <c r="CU12" s="1786"/>
      <c r="CV12" s="1786"/>
      <c r="CW12" s="1786"/>
      <c r="CX12" s="1786"/>
      <c r="CY12" s="1786"/>
      <c r="CZ12" s="1786"/>
      <c r="DA12" s="1786"/>
      <c r="DB12" s="1786"/>
      <c r="DC12" s="1805"/>
      <c r="DD12" s="1808"/>
      <c r="DE12" s="1764"/>
      <c r="DF12" s="1767"/>
      <c r="DG12" s="1800"/>
      <c r="DH12" s="1798"/>
      <c r="DI12" s="1798"/>
      <c r="DJ12" s="1798"/>
      <c r="DK12" s="1798"/>
      <c r="DL12" s="1798"/>
      <c r="DM12" s="1798"/>
      <c r="DN12" s="1798"/>
      <c r="DO12" s="1798"/>
      <c r="DP12" s="1798"/>
      <c r="DQ12" s="1798"/>
      <c r="DR12" s="1798"/>
      <c r="DS12" s="1798"/>
      <c r="DT12" s="1798"/>
      <c r="DU12" s="1798"/>
      <c r="DV12" s="1798"/>
      <c r="DW12" s="1798"/>
      <c r="DX12" s="1798"/>
      <c r="DY12" s="1798"/>
      <c r="DZ12" s="1798"/>
      <c r="EA12" s="1798"/>
      <c r="EB12" s="1798"/>
      <c r="EC12" s="317"/>
      <c r="ED12" s="1934"/>
      <c r="EE12" s="1786"/>
      <c r="EF12" s="1786"/>
      <c r="EG12" s="1786"/>
      <c r="EH12" s="1786"/>
      <c r="EI12" s="1786"/>
      <c r="EJ12" s="1786"/>
      <c r="EK12" s="1786"/>
      <c r="EL12" s="1786"/>
      <c r="EM12" s="1786"/>
      <c r="EN12" s="1786"/>
      <c r="EO12" s="1786"/>
      <c r="EP12" s="1786"/>
      <c r="EQ12" s="1786"/>
      <c r="ER12" s="1786"/>
      <c r="ES12" s="1786"/>
      <c r="ET12" s="1786"/>
      <c r="EU12" s="1786"/>
      <c r="EV12" s="1805"/>
      <c r="EW12" s="1875"/>
      <c r="EX12" s="1877"/>
      <c r="EY12" s="1786"/>
    </row>
    <row r="13" spans="1:155" ht="183.75" customHeight="1" thickBot="1">
      <c r="A13" s="1831"/>
      <c r="B13" s="1832"/>
      <c r="C13" s="1822"/>
      <c r="D13" s="1822"/>
      <c r="E13" s="1822"/>
      <c r="F13" s="1822"/>
      <c r="G13" s="1822"/>
      <c r="H13" s="1822"/>
      <c r="I13" s="1822"/>
      <c r="J13" s="1822"/>
      <c r="K13" s="1822"/>
      <c r="L13" s="1822"/>
      <c r="M13" s="1822"/>
      <c r="N13" s="1822"/>
      <c r="O13" s="1822"/>
      <c r="P13" s="1822"/>
      <c r="Q13" s="1822"/>
      <c r="R13" s="1822"/>
      <c r="S13" s="1829"/>
      <c r="T13" s="1826"/>
      <c r="U13" s="1865"/>
      <c r="V13" s="1867"/>
      <c r="W13" s="1821"/>
      <c r="X13" s="1786"/>
      <c r="Y13" s="1786"/>
      <c r="Z13" s="1786"/>
      <c r="AA13" s="1786"/>
      <c r="AB13" s="1786"/>
      <c r="AC13" s="1786"/>
      <c r="AD13" s="1786"/>
      <c r="AE13" s="1786"/>
      <c r="AF13" s="1786"/>
      <c r="AG13" s="1786"/>
      <c r="AH13" s="1786"/>
      <c r="AI13" s="1786"/>
      <c r="AJ13" s="1786"/>
      <c r="AK13" s="1786"/>
      <c r="AL13" s="1786"/>
      <c r="AM13" s="1786"/>
      <c r="AN13" s="1786"/>
      <c r="AO13" s="1786"/>
      <c r="AP13" s="1786"/>
      <c r="AQ13" s="1786"/>
      <c r="AR13" s="1786"/>
      <c r="AS13" s="1821"/>
      <c r="AT13" s="1786"/>
      <c r="AU13" s="1786"/>
      <c r="AV13" s="1786"/>
      <c r="AW13" s="1786"/>
      <c r="AX13" s="1786"/>
      <c r="AY13" s="1786"/>
      <c r="AZ13" s="1786"/>
      <c r="BA13" s="1786"/>
      <c r="BB13" s="1786"/>
      <c r="BC13" s="1786"/>
      <c r="BD13" s="1786"/>
      <c r="BE13" s="1786"/>
      <c r="BF13" s="1786"/>
      <c r="BG13" s="1786"/>
      <c r="BH13" s="1786"/>
      <c r="BI13" s="1786"/>
      <c r="BJ13" s="1786"/>
      <c r="BK13" s="1786"/>
      <c r="BL13" s="1786"/>
      <c r="BM13" s="1786"/>
      <c r="BN13" s="1786"/>
      <c r="BO13" s="1811"/>
      <c r="BP13" s="1786"/>
      <c r="BQ13" s="1786"/>
      <c r="BR13" s="1786"/>
      <c r="BS13" s="1786"/>
      <c r="BT13" s="1786"/>
      <c r="BU13" s="1786"/>
      <c r="BV13" s="1786"/>
      <c r="BW13" s="1786"/>
      <c r="BX13" s="1786"/>
      <c r="BY13" s="1786"/>
      <c r="BZ13" s="1786"/>
      <c r="CA13" s="1786"/>
      <c r="CB13" s="1786"/>
      <c r="CC13" s="1786"/>
      <c r="CD13" s="1786"/>
      <c r="CE13" s="1786"/>
      <c r="CF13" s="1786"/>
      <c r="CG13" s="1786"/>
      <c r="CH13" s="1786"/>
      <c r="CI13" s="1765"/>
      <c r="CJ13" s="1881"/>
      <c r="CK13" s="1836"/>
      <c r="CL13" s="1769"/>
      <c r="CM13" s="1769"/>
      <c r="CN13" s="1769"/>
      <c r="CO13" s="1769"/>
      <c r="CP13" s="1769"/>
      <c r="CQ13" s="1769"/>
      <c r="CR13" s="1769"/>
      <c r="CS13" s="1769"/>
      <c r="CT13" s="1769"/>
      <c r="CU13" s="1769"/>
      <c r="CV13" s="1769"/>
      <c r="CW13" s="1769"/>
      <c r="CX13" s="1769"/>
      <c r="CY13" s="1769"/>
      <c r="CZ13" s="1769"/>
      <c r="DA13" s="1769"/>
      <c r="DB13" s="1769"/>
      <c r="DC13" s="1805"/>
      <c r="DD13" s="1809"/>
      <c r="DE13" s="1765"/>
      <c r="DF13" s="1768"/>
      <c r="DG13" s="1800"/>
      <c r="DH13" s="1798"/>
      <c r="DI13" s="1798"/>
      <c r="DJ13" s="1798"/>
      <c r="DK13" s="1798"/>
      <c r="DL13" s="1798"/>
      <c r="DM13" s="1798"/>
      <c r="DN13" s="1798"/>
      <c r="DO13" s="1798"/>
      <c r="DP13" s="1798"/>
      <c r="DQ13" s="1798"/>
      <c r="DR13" s="1798"/>
      <c r="DS13" s="1798"/>
      <c r="DT13" s="1798"/>
      <c r="DU13" s="1798"/>
      <c r="DV13" s="1798"/>
      <c r="DW13" s="1798"/>
      <c r="DX13" s="1798"/>
      <c r="DY13" s="1798"/>
      <c r="DZ13" s="1798"/>
      <c r="EA13" s="1798"/>
      <c r="EB13" s="1798"/>
      <c r="EC13" s="317"/>
      <c r="ED13" s="1935"/>
      <c r="EE13" s="1769"/>
      <c r="EF13" s="1769"/>
      <c r="EG13" s="1769"/>
      <c r="EH13" s="1769"/>
      <c r="EI13" s="1769"/>
      <c r="EJ13" s="1769"/>
      <c r="EK13" s="1769"/>
      <c r="EL13" s="1769"/>
      <c r="EM13" s="1769"/>
      <c r="EN13" s="1769"/>
      <c r="EO13" s="1769"/>
      <c r="EP13" s="1769"/>
      <c r="EQ13" s="1769"/>
      <c r="ER13" s="1769"/>
      <c r="ES13" s="1769"/>
      <c r="ET13" s="1769"/>
      <c r="EU13" s="1769"/>
      <c r="EV13" s="1805"/>
      <c r="EW13" s="1936"/>
      <c r="EX13" s="1877"/>
      <c r="EY13" s="1786"/>
    </row>
    <row r="14" spans="1:155" ht="38.25" customHeight="1">
      <c r="A14" s="173">
        <v>1</v>
      </c>
      <c r="B14" s="173">
        <v>2</v>
      </c>
      <c r="C14" s="165">
        <v>3</v>
      </c>
      <c r="D14" s="165">
        <v>4</v>
      </c>
      <c r="E14" s="165">
        <v>5</v>
      </c>
      <c r="F14" s="165">
        <v>6</v>
      </c>
      <c r="G14" s="165">
        <v>7</v>
      </c>
      <c r="H14" s="165">
        <v>8</v>
      </c>
      <c r="I14" s="165">
        <v>9</v>
      </c>
      <c r="J14" s="165">
        <v>10</v>
      </c>
      <c r="K14" s="165">
        <v>11</v>
      </c>
      <c r="L14" s="165">
        <v>12</v>
      </c>
      <c r="M14" s="165">
        <v>13</v>
      </c>
      <c r="N14" s="165">
        <v>14</v>
      </c>
      <c r="O14" s="165">
        <v>15</v>
      </c>
      <c r="P14" s="165">
        <v>16</v>
      </c>
      <c r="Q14" s="165">
        <v>17</v>
      </c>
      <c r="R14" s="165">
        <v>18</v>
      </c>
      <c r="S14" s="174">
        <v>19</v>
      </c>
      <c r="T14" s="165">
        <v>20</v>
      </c>
      <c r="U14" s="158">
        <v>21</v>
      </c>
      <c r="V14" s="158">
        <v>22</v>
      </c>
      <c r="W14" s="184">
        <v>1</v>
      </c>
      <c r="X14" s="184">
        <v>2</v>
      </c>
      <c r="Y14" s="184">
        <v>3</v>
      </c>
      <c r="Z14" s="184">
        <v>4</v>
      </c>
      <c r="AA14" s="184">
        <v>5</v>
      </c>
      <c r="AB14" s="184">
        <v>6</v>
      </c>
      <c r="AC14" s="184">
        <v>7</v>
      </c>
      <c r="AD14" s="184">
        <v>8</v>
      </c>
      <c r="AE14" s="184">
        <v>9</v>
      </c>
      <c r="AF14" s="184">
        <v>10</v>
      </c>
      <c r="AG14" s="184">
        <v>11</v>
      </c>
      <c r="AH14" s="184">
        <v>12</v>
      </c>
      <c r="AI14" s="184">
        <v>13</v>
      </c>
      <c r="AJ14" s="184">
        <v>14</v>
      </c>
      <c r="AK14" s="184">
        <v>15</v>
      </c>
      <c r="AL14" s="184">
        <v>16</v>
      </c>
      <c r="AM14" s="184">
        <v>17</v>
      </c>
      <c r="AN14" s="184">
        <v>18</v>
      </c>
      <c r="AO14" s="184">
        <v>19</v>
      </c>
      <c r="AP14" s="184">
        <v>20</v>
      </c>
      <c r="AQ14" s="184">
        <v>21</v>
      </c>
      <c r="AR14" s="184">
        <v>22</v>
      </c>
      <c r="AS14" s="184">
        <v>1</v>
      </c>
      <c r="AT14" s="184">
        <v>2</v>
      </c>
      <c r="AU14" s="184">
        <v>3</v>
      </c>
      <c r="AV14" s="184">
        <v>4</v>
      </c>
      <c r="AW14" s="184">
        <v>5</v>
      </c>
      <c r="AX14" s="184">
        <v>6</v>
      </c>
      <c r="AY14" s="184">
        <v>7</v>
      </c>
      <c r="AZ14" s="184">
        <v>8</v>
      </c>
      <c r="BA14" s="184">
        <v>9</v>
      </c>
      <c r="BB14" s="184">
        <v>10</v>
      </c>
      <c r="BC14" s="184">
        <v>11</v>
      </c>
      <c r="BD14" s="184">
        <v>12</v>
      </c>
      <c r="BE14" s="184">
        <v>13</v>
      </c>
      <c r="BF14" s="184">
        <v>14</v>
      </c>
      <c r="BG14" s="184">
        <v>15</v>
      </c>
      <c r="BH14" s="184">
        <v>16</v>
      </c>
      <c r="BI14" s="184">
        <v>17</v>
      </c>
      <c r="BJ14" s="184">
        <v>18</v>
      </c>
      <c r="BK14" s="184">
        <v>19</v>
      </c>
      <c r="BL14" s="184">
        <v>20</v>
      </c>
      <c r="BM14" s="184">
        <v>21</v>
      </c>
      <c r="BN14" s="184">
        <v>22</v>
      </c>
      <c r="BO14" s="228">
        <v>1</v>
      </c>
      <c r="BP14" s="184">
        <v>2</v>
      </c>
      <c r="BQ14" s="184">
        <v>3</v>
      </c>
      <c r="BR14" s="184">
        <v>4</v>
      </c>
      <c r="BS14" s="184">
        <v>5</v>
      </c>
      <c r="BT14" s="184">
        <v>6</v>
      </c>
      <c r="BU14" s="184">
        <v>7</v>
      </c>
      <c r="BV14" s="184">
        <v>8</v>
      </c>
      <c r="BW14" s="184">
        <v>9</v>
      </c>
      <c r="BX14" s="184">
        <v>10</v>
      </c>
      <c r="BY14" s="184">
        <v>11</v>
      </c>
      <c r="BZ14" s="184">
        <v>12</v>
      </c>
      <c r="CA14" s="184">
        <v>13</v>
      </c>
      <c r="CB14" s="184">
        <v>14</v>
      </c>
      <c r="CC14" s="184">
        <v>15</v>
      </c>
      <c r="CD14" s="184">
        <v>16</v>
      </c>
      <c r="CE14" s="184">
        <v>17</v>
      </c>
      <c r="CF14" s="184">
        <v>18</v>
      </c>
      <c r="CG14" s="184">
        <v>19</v>
      </c>
      <c r="CH14" s="184">
        <v>20</v>
      </c>
      <c r="CI14" s="228">
        <v>21</v>
      </c>
      <c r="CJ14" s="237">
        <v>22</v>
      </c>
      <c r="CK14" s="184">
        <v>1</v>
      </c>
      <c r="CL14" s="184">
        <v>2</v>
      </c>
      <c r="CM14" s="184">
        <v>3</v>
      </c>
      <c r="CN14" s="184">
        <v>4</v>
      </c>
      <c r="CO14" s="184">
        <v>5</v>
      </c>
      <c r="CP14" s="184">
        <v>6</v>
      </c>
      <c r="CQ14" s="184">
        <v>7</v>
      </c>
      <c r="CR14" s="184">
        <v>8</v>
      </c>
      <c r="CS14" s="184">
        <v>9</v>
      </c>
      <c r="CT14" s="184">
        <v>10</v>
      </c>
      <c r="CU14" s="184">
        <v>11</v>
      </c>
      <c r="CV14" s="184">
        <v>12</v>
      </c>
      <c r="CW14" s="184">
        <v>13</v>
      </c>
      <c r="CX14" s="184">
        <v>14</v>
      </c>
      <c r="CY14" s="184">
        <v>15</v>
      </c>
      <c r="CZ14" s="184">
        <v>16</v>
      </c>
      <c r="DA14" s="184">
        <v>17</v>
      </c>
      <c r="DB14" s="184">
        <v>18</v>
      </c>
      <c r="DC14" s="184">
        <v>19</v>
      </c>
      <c r="DD14" s="184">
        <v>20</v>
      </c>
      <c r="DE14" s="228">
        <v>21</v>
      </c>
      <c r="DF14" s="228">
        <v>22</v>
      </c>
      <c r="DG14" s="267">
        <v>1</v>
      </c>
      <c r="DH14" s="267">
        <v>2</v>
      </c>
      <c r="DI14" s="267">
        <v>3</v>
      </c>
      <c r="DJ14" s="267">
        <v>4</v>
      </c>
      <c r="DK14" s="267">
        <v>5</v>
      </c>
      <c r="DL14" s="267">
        <v>6</v>
      </c>
      <c r="DM14" s="267">
        <v>7</v>
      </c>
      <c r="DN14" s="267">
        <v>8</v>
      </c>
      <c r="DO14" s="267">
        <v>9</v>
      </c>
      <c r="DP14" s="267">
        <v>10</v>
      </c>
      <c r="DQ14" s="267">
        <v>11</v>
      </c>
      <c r="DR14" s="267">
        <v>12</v>
      </c>
      <c r="DS14" s="267">
        <v>13</v>
      </c>
      <c r="DT14" s="267">
        <v>14</v>
      </c>
      <c r="DU14" s="267">
        <v>15</v>
      </c>
      <c r="DV14" s="267">
        <v>16</v>
      </c>
      <c r="DW14" s="267">
        <v>17</v>
      </c>
      <c r="DX14" s="267">
        <v>18</v>
      </c>
      <c r="DY14" s="267">
        <v>19</v>
      </c>
      <c r="DZ14" s="267">
        <v>20</v>
      </c>
      <c r="EA14" s="267">
        <v>21</v>
      </c>
      <c r="EB14" s="267">
        <v>22</v>
      </c>
      <c r="EC14" s="317"/>
      <c r="ED14" s="255">
        <v>1</v>
      </c>
      <c r="EE14" s="255">
        <v>2</v>
      </c>
      <c r="EF14" s="255">
        <v>3</v>
      </c>
      <c r="EG14" s="255">
        <v>4</v>
      </c>
      <c r="EH14" s="255">
        <v>5</v>
      </c>
      <c r="EI14" s="255">
        <v>6</v>
      </c>
      <c r="EJ14" s="255">
        <v>7</v>
      </c>
      <c r="EK14" s="255">
        <v>8</v>
      </c>
      <c r="EL14" s="255">
        <v>9</v>
      </c>
      <c r="EM14" s="255">
        <v>10</v>
      </c>
      <c r="EN14" s="255">
        <v>11</v>
      </c>
      <c r="EO14" s="255">
        <v>12</v>
      </c>
      <c r="EP14" s="255">
        <v>13</v>
      </c>
      <c r="EQ14" s="255">
        <v>14</v>
      </c>
      <c r="ER14" s="255">
        <v>15</v>
      </c>
      <c r="ES14" s="255">
        <v>16</v>
      </c>
      <c r="ET14" s="255">
        <v>17</v>
      </c>
      <c r="EU14" s="255">
        <v>18</v>
      </c>
      <c r="EV14" s="255">
        <v>19</v>
      </c>
      <c r="EW14" s="255">
        <v>20</v>
      </c>
      <c r="EX14" s="255">
        <v>21</v>
      </c>
      <c r="EY14" s="255">
        <v>22</v>
      </c>
    </row>
    <row r="15" spans="1:155" ht="39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65"/>
      <c r="V15" s="165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229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229"/>
      <c r="CJ15" s="239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9"/>
      <c r="DE15" s="199"/>
      <c r="DF15" s="19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31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</row>
    <row r="16" spans="1:155" ht="39" customHeight="1">
      <c r="A16" s="175"/>
      <c r="B16" s="158"/>
      <c r="C16" s="158"/>
      <c r="D16" s="166"/>
      <c r="E16" s="158"/>
      <c r="F16" s="158"/>
      <c r="G16" s="158"/>
      <c r="H16" s="158"/>
      <c r="I16" s="158"/>
      <c r="J16" s="158"/>
      <c r="K16" s="158"/>
      <c r="L16" s="158"/>
      <c r="M16" s="158"/>
      <c r="N16" s="166"/>
      <c r="O16" s="166"/>
      <c r="P16" s="166"/>
      <c r="Q16" s="158"/>
      <c r="R16" s="166"/>
      <c r="S16" s="166"/>
      <c r="T16" s="158"/>
      <c r="U16" s="158"/>
      <c r="V16" s="158"/>
      <c r="W16" s="186"/>
      <c r="X16" s="184"/>
      <c r="Y16" s="184"/>
      <c r="Z16" s="203"/>
      <c r="AA16" s="184"/>
      <c r="AB16" s="184"/>
      <c r="AC16" s="184"/>
      <c r="AD16" s="184"/>
      <c r="AE16" s="184"/>
      <c r="AF16" s="184"/>
      <c r="AG16" s="184"/>
      <c r="AH16" s="184"/>
      <c r="AI16" s="184"/>
      <c r="AJ16" s="203"/>
      <c r="AK16" s="203"/>
      <c r="AL16" s="203"/>
      <c r="AM16" s="184"/>
      <c r="AN16" s="203"/>
      <c r="AO16" s="203"/>
      <c r="AP16" s="184"/>
      <c r="AQ16" s="184"/>
      <c r="AR16" s="184"/>
      <c r="AS16" s="197"/>
      <c r="AT16" s="197"/>
      <c r="AU16" s="197"/>
      <c r="AV16" s="197"/>
      <c r="AW16" s="197"/>
      <c r="AX16" s="197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229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229"/>
      <c r="CJ16" s="239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9"/>
      <c r="DE16" s="199"/>
      <c r="DF16" s="19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31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</row>
    <row r="17" spans="1:155" ht="39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7"/>
      <c r="AT17" s="197"/>
      <c r="AU17" s="197"/>
      <c r="AV17" s="197"/>
      <c r="AW17" s="197"/>
      <c r="AX17" s="197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230">
        <v>1</v>
      </c>
      <c r="BP17" s="200" t="s">
        <v>17</v>
      </c>
      <c r="BQ17" s="198">
        <f>SUM('Sh1-Breakup'!C76)</f>
        <v>1213</v>
      </c>
      <c r="BR17" s="198">
        <f>SUM('Sh1-Breakup'!D76)</f>
        <v>1545.07</v>
      </c>
      <c r="BS17" s="198">
        <f>SUM('Sh1-Breakup'!E76)</f>
        <v>9704</v>
      </c>
      <c r="BT17" s="198">
        <f>SUM('Sh1-Breakup'!F76)</f>
        <v>710</v>
      </c>
      <c r="BU17" s="198">
        <f>SUM('Sh1-Breakup'!H76)</f>
        <v>428</v>
      </c>
      <c r="BV17" s="198">
        <f>SUM('Sh1-Breakup'!I76)</f>
        <v>406</v>
      </c>
      <c r="BW17" s="198">
        <f>SUM('Sh1-Breakup'!J76)</f>
        <v>58</v>
      </c>
      <c r="BX17" s="198">
        <f>SUM('Sh1-Breakup'!K76)</f>
        <v>335.45</v>
      </c>
      <c r="BY17" s="198">
        <f>SUM('Sh1-Breakup'!L76)</f>
        <v>39</v>
      </c>
      <c r="BZ17" s="198">
        <f>SUM('Sh1-Breakup'!M76)</f>
        <v>219.92</v>
      </c>
      <c r="CA17" s="198">
        <f>SUM('Sh1-Breakup'!N76)</f>
        <v>298</v>
      </c>
      <c r="CB17" s="231">
        <f>SUM('Sh1-Breakup'!U76)</f>
        <v>3.215169002473207</v>
      </c>
      <c r="CC17" s="231">
        <f>SUM('Sh1-Breakup'!V76)</f>
        <v>14.233659316406378</v>
      </c>
      <c r="CD17" s="231">
        <f>SUM('Sh1-Breakup'!W76)</f>
        <v>3.070898598516076</v>
      </c>
      <c r="CE17" s="198">
        <f>SUM('Sh1-Breakup'!X76)</f>
        <v>48</v>
      </c>
      <c r="CF17" s="231">
        <f>SUM('Sh1-Breakup'!Y76)</f>
        <v>5.638974358974359</v>
      </c>
      <c r="CG17" s="231">
        <f>SUM('Sh1-Breakup'!Z76)</f>
        <v>22.555897435897435</v>
      </c>
      <c r="CH17" s="198">
        <f>SUM('Sh1-Breakup'!AA76)</f>
        <v>4</v>
      </c>
      <c r="CI17" s="229"/>
      <c r="CJ17" s="239"/>
      <c r="CK17" s="200">
        <v>1</v>
      </c>
      <c r="CL17" s="198" t="s">
        <v>17</v>
      </c>
      <c r="CM17" s="198">
        <f>SUM('Sh1-Breakup'!C52)</f>
        <v>458</v>
      </c>
      <c r="CN17" s="231">
        <f>SUM('Sh1-Breakup'!D52)</f>
        <v>651.49</v>
      </c>
      <c r="CO17" s="198">
        <f>SUM('Sh1-Breakup'!E52)</f>
        <v>3664</v>
      </c>
      <c r="CP17" s="198">
        <f>SUM('Sh1-Breakup'!F52)</f>
        <v>3225</v>
      </c>
      <c r="CQ17" s="198">
        <f>SUM('Sh1-Breakup'!H52)</f>
        <v>0</v>
      </c>
      <c r="CR17" s="198">
        <f>SUM('Sh1-Breakup'!I52)</f>
        <v>0</v>
      </c>
      <c r="CS17" s="198">
        <f>SUM('Sh1-Breakup'!J52)</f>
        <v>108</v>
      </c>
      <c r="CT17" s="231">
        <f>SUM('Sh1-Breakup'!K52)</f>
        <v>488.4</v>
      </c>
      <c r="CU17" s="198">
        <f>SUM('Sh1-Breakup'!L52)</f>
        <v>29</v>
      </c>
      <c r="CV17" s="231">
        <f>SUM('Sh1-Breakup'!M52)</f>
        <v>194.16</v>
      </c>
      <c r="CW17" s="198">
        <f>SUM('Sh1-Breakup'!N52)</f>
        <v>776</v>
      </c>
      <c r="CX17" s="231">
        <f>SUM('Sh1-Breakup'!U52)</f>
        <v>6.331877729257641</v>
      </c>
      <c r="CY17" s="198">
        <f>SUM('Sh1-Breakup'!V52)</f>
        <v>29.802452838877038</v>
      </c>
      <c r="CZ17" s="231">
        <f>SUM('Sh1-Breakup'!W52)</f>
        <v>21.17903930131004</v>
      </c>
      <c r="DA17" s="198">
        <f>SUM('Sh1-Breakup'!X52)</f>
        <v>0</v>
      </c>
      <c r="DB17" s="231">
        <f>SUM('Sh1-Breakup'!Y52)</f>
        <v>6.695172413793103</v>
      </c>
      <c r="DC17" s="231">
        <f>SUM('Sh1-Breakup'!Z52)</f>
        <v>26.780689655172413</v>
      </c>
      <c r="DD17" s="199">
        <f>SUM('Sh1-Breakup'!AA52)</f>
        <v>0</v>
      </c>
      <c r="DE17" s="199"/>
      <c r="DF17" s="198"/>
      <c r="DG17" s="269">
        <v>1</v>
      </c>
      <c r="DH17" s="269" t="s">
        <v>17</v>
      </c>
      <c r="DI17" s="268">
        <v>93</v>
      </c>
      <c r="DJ17" s="268">
        <f>SUM('Sh1-Breakup'!D40)</f>
        <v>577.95</v>
      </c>
      <c r="DK17" s="268">
        <f>SUM('Sh1-Breakup'!E40)</f>
        <v>4256</v>
      </c>
      <c r="DL17" s="268">
        <f>SUM('Sh1-Breakup'!F40)</f>
        <v>0</v>
      </c>
      <c r="DM17" s="268">
        <f>SUM('Sh1-Breakup'!H40)</f>
        <v>0</v>
      </c>
      <c r="DN17" s="268">
        <f>SUM('Sh1-Breakup'!I40)</f>
        <v>0</v>
      </c>
      <c r="DO17" s="268">
        <f>SUM('Sh1-Breakup'!J40)</f>
        <v>21</v>
      </c>
      <c r="DP17" s="268">
        <f>SUM('Sh1-Breakup'!K40)</f>
        <v>8.51</v>
      </c>
      <c r="DQ17" s="268">
        <f>SUM('Sh1-Breakup'!L40)</f>
        <v>0</v>
      </c>
      <c r="DR17" s="268">
        <f>SUM('Sh1-Breakup'!M40)</f>
        <v>0</v>
      </c>
      <c r="DS17" s="268">
        <f>SUM('Sh1-Breakup'!N40)</f>
        <v>0</v>
      </c>
      <c r="DT17" s="270">
        <f>SUM('Sh1-Breakup'!U40)</f>
        <v>0</v>
      </c>
      <c r="DU17" s="270">
        <f>SUM('Sh1-Breakup'!V40)</f>
        <v>0</v>
      </c>
      <c r="DV17" s="270">
        <f>SUM('Sh1-Breakup'!W40)</f>
        <v>0</v>
      </c>
      <c r="DW17" s="268">
        <f>SUM('Sh1-Breakup'!X40)</f>
        <v>0</v>
      </c>
      <c r="DX17" s="270" t="e">
        <f>SUM('Sh1-Breakup'!Y40)</f>
        <v>#DIV/0!</v>
      </c>
      <c r="DY17" s="270" t="e">
        <f>SUM('Sh1-Breakup'!Z40)</f>
        <v>#DIV/0!</v>
      </c>
      <c r="DZ17" s="268">
        <f>SUM('Sh1-Breakup'!AA40)</f>
        <v>0</v>
      </c>
      <c r="EA17" s="268"/>
      <c r="EB17" s="268"/>
      <c r="EC17" s="317"/>
      <c r="ED17" s="245">
        <v>1</v>
      </c>
      <c r="EE17" s="245" t="s">
        <v>17</v>
      </c>
      <c r="EF17" s="247">
        <f>SUM('Sh1-Breakup'!C47)</f>
        <v>454</v>
      </c>
      <c r="EG17" s="247">
        <f>SUM('Sh1-Breakup'!D47)</f>
        <v>564.8</v>
      </c>
      <c r="EH17" s="247">
        <f>SUM('Sh1-Breakup'!E47)</f>
        <v>3632</v>
      </c>
      <c r="EI17" s="247">
        <f>SUM('Sh1-Breakup'!F47)</f>
        <v>241</v>
      </c>
      <c r="EJ17" s="247">
        <f>SUM('Sh1-Breakup'!H47)</f>
        <v>0</v>
      </c>
      <c r="EK17" s="247">
        <f>SUM('Sh1-Breakup'!I47)</f>
        <v>0</v>
      </c>
      <c r="EL17" s="247">
        <f>SUM('Sh1-Breakup'!J47)</f>
        <v>52</v>
      </c>
      <c r="EM17" s="250">
        <f>SUM('Sh1-Breakup'!K47)</f>
        <v>92.73</v>
      </c>
      <c r="EN17" s="247">
        <f>SUM('Sh1-Breakup'!L47)</f>
        <v>0</v>
      </c>
      <c r="EO17" s="250">
        <f>SUM('Sh1-Breakup'!M47)</f>
        <v>0</v>
      </c>
      <c r="EP17" s="247">
        <f>SUM('Sh1-Breakup'!N47)</f>
        <v>0</v>
      </c>
      <c r="EQ17" s="250">
        <f>SUM('Sh1-Breakup'!U47)</f>
        <v>0</v>
      </c>
      <c r="ER17" s="250">
        <f>SUM('Sh1-Breakup'!V47)</f>
        <v>0</v>
      </c>
      <c r="ES17" s="250">
        <f>SUM('Sh1-Breakup'!W47)</f>
        <v>0</v>
      </c>
      <c r="ET17" s="247">
        <f>SUM('Sh1-Breakup'!X47)</f>
        <v>0</v>
      </c>
      <c r="EU17" s="250" t="e">
        <f>SUM('Sh1-Breakup'!Y47)</f>
        <v>#DIV/0!</v>
      </c>
      <c r="EV17" s="250" t="e">
        <f>SUM('Sh1-Breakup'!Z47)</f>
        <v>#DIV/0!</v>
      </c>
      <c r="EW17" s="247">
        <f>SUM('Sh1-Breakup'!AA47)</f>
        <v>0</v>
      </c>
      <c r="EX17" s="247"/>
      <c r="EY17" s="247"/>
    </row>
    <row r="18" spans="1:155" ht="39" customHeight="1">
      <c r="A18" s="163">
        <v>1</v>
      </c>
      <c r="B18" s="163" t="s">
        <v>17</v>
      </c>
      <c r="C18" s="160">
        <f>SUM('Sh1-Breakup'!C85)</f>
        <v>1203</v>
      </c>
      <c r="D18" s="160">
        <f>SUM('Sh1-Breakup'!D85)</f>
        <v>1659.26</v>
      </c>
      <c r="E18" s="160">
        <f>SUM('Sh1-Breakup'!E85)</f>
        <v>9624</v>
      </c>
      <c r="F18" s="160">
        <f>SUM('Sh1-Breakup'!F85)</f>
        <v>1308</v>
      </c>
      <c r="G18" s="160">
        <f>SUM('Sh1-Breakup'!H85)</f>
        <v>522</v>
      </c>
      <c r="H18" s="160">
        <f>SUM('Sh1-Breakup'!I85)</f>
        <v>187</v>
      </c>
      <c r="I18" s="160">
        <f>SUM('Sh1-Breakup'!J85)</f>
        <v>46</v>
      </c>
      <c r="J18" s="160">
        <f>SUM('Sh1-Breakup'!K85)</f>
        <v>312.74</v>
      </c>
      <c r="K18" s="160">
        <f>SUM('Sh1-Breakup'!L85)</f>
        <v>34</v>
      </c>
      <c r="L18" s="170">
        <f>SUM('Sh1-Breakup'!M85)</f>
        <v>171.88</v>
      </c>
      <c r="M18" s="160">
        <f>SUM('Sh1-Breakup'!N85)</f>
        <v>340</v>
      </c>
      <c r="N18" s="170">
        <f>SUM('Sh1-Breakup'!U85)</f>
        <v>2.826267664172901</v>
      </c>
      <c r="O18" s="170">
        <f>SUM('Sh1-Breakup'!V85)</f>
        <v>10.358834661234525</v>
      </c>
      <c r="P18" s="170">
        <f>SUM('Sh1-Breakup'!W85)</f>
        <v>3.5328345802161265</v>
      </c>
      <c r="Q18" s="160">
        <f>SUM('Sh1-Breakup'!X85)</f>
        <v>66</v>
      </c>
      <c r="R18" s="170">
        <f>SUM('Sh1-Breakup'!Y85)</f>
        <v>5.055294117647058</v>
      </c>
      <c r="S18" s="177">
        <f>SUM('Sh1-Breakup'!Z85)</f>
        <v>20.221176470588233</v>
      </c>
      <c r="T18" s="160">
        <f>SUM('Sh1-Breakup'!AA85)</f>
        <v>0</v>
      </c>
      <c r="U18" s="160"/>
      <c r="V18" s="160"/>
      <c r="W18" s="200">
        <v>1</v>
      </c>
      <c r="X18" s="200" t="s">
        <v>17</v>
      </c>
      <c r="Y18" s="198">
        <f>SUM('Sh1-Breakup'!C24)</f>
        <v>2294</v>
      </c>
      <c r="Z18" s="198">
        <f>SUM('Sh1-Breakup'!D24)</f>
        <v>3321.96</v>
      </c>
      <c r="AA18" s="198">
        <f>SUM('Sh1-Breakup'!E24)</f>
        <v>18352</v>
      </c>
      <c r="AB18" s="198">
        <f>SUM('Sh1-Breakup'!F24)</f>
        <v>537</v>
      </c>
      <c r="AC18" s="198">
        <f>SUM('Sh1-Breakup'!H24)</f>
        <v>13</v>
      </c>
      <c r="AD18" s="198">
        <f>SUM('Sh1-Breakup'!I24)</f>
        <v>10</v>
      </c>
      <c r="AE18" s="198">
        <f>SUM('Sh1-Breakup'!J24)</f>
        <v>17</v>
      </c>
      <c r="AF18" s="198">
        <f>SUM('Sh1-Breakup'!K24)</f>
        <v>80.98</v>
      </c>
      <c r="AG18" s="198">
        <f>SUM('Sh1-Breakup'!L24)</f>
        <v>14</v>
      </c>
      <c r="AH18" s="198">
        <f>SUM('Sh1-Breakup'!M24)</f>
        <v>34.22</v>
      </c>
      <c r="AI18" s="198">
        <f>SUM('Sh1-Breakup'!N24)</f>
        <v>104</v>
      </c>
      <c r="AJ18" s="231">
        <f>SUM('Sh1-Breakup'!U24)</f>
        <v>0.6102877070619006</v>
      </c>
      <c r="AK18" s="231">
        <f>SUM('Sh1-Breakup'!V24)</f>
        <v>1.030114751532228</v>
      </c>
      <c r="AL18" s="231">
        <f>SUM('Sh1-Breakup'!W24)</f>
        <v>0.5666957279860506</v>
      </c>
      <c r="AM18" s="198">
        <f>SUM('Sh1-Breakup'!X24)</f>
        <v>0</v>
      </c>
      <c r="AN18" s="231">
        <f>SUM('Sh1-Breakup'!Y24)</f>
        <v>2.4442857142857144</v>
      </c>
      <c r="AO18" s="231">
        <f>SUM('Sh1-Breakup'!Z24)</f>
        <v>9.777142857142858</v>
      </c>
      <c r="AP18" s="198">
        <f>SUM('Sh1-Breakup'!AA24)</f>
        <v>0</v>
      </c>
      <c r="AQ18" s="198"/>
      <c r="AR18" s="198"/>
      <c r="AS18" s="184">
        <v>1</v>
      </c>
      <c r="AT18" s="184" t="s">
        <v>17</v>
      </c>
      <c r="AU18" s="200">
        <f>SUM('Sh1-Breakup'!C12)</f>
        <v>789</v>
      </c>
      <c r="AV18" s="200">
        <f>SUM('Sh1-Breakup'!D12)</f>
        <v>930.38</v>
      </c>
      <c r="AW18" s="200">
        <f>SUM('Sh1-Breakup'!E12)</f>
        <v>6312</v>
      </c>
      <c r="AX18" s="200">
        <f>SUM('Sh1-Breakup'!F12)</f>
        <v>600</v>
      </c>
      <c r="AY18" s="200">
        <f>SUM('Sh1-Breakup'!H12)</f>
        <v>315</v>
      </c>
      <c r="AZ18" s="200">
        <f>SUM('Sh1-Breakup'!I12)</f>
        <v>110</v>
      </c>
      <c r="BA18" s="200">
        <f>SUM('Sh1-Breakup'!J12)</f>
        <v>41</v>
      </c>
      <c r="BB18" s="201">
        <f>SUM('Sh1-Breakup'!K12)</f>
        <v>164.24</v>
      </c>
      <c r="BC18" s="200">
        <f>SUM('Sh1-Breakup'!L12)</f>
        <v>41</v>
      </c>
      <c r="BD18" s="201">
        <f>SUM('Sh1-Breakup'!M12)</f>
        <v>164.24</v>
      </c>
      <c r="BE18" s="200">
        <f>SUM('Sh1-Breakup'!N12)</f>
        <v>205</v>
      </c>
      <c r="BF18" s="201">
        <f>SUM('Sh1-Breakup'!U12)</f>
        <v>5.196451204055767</v>
      </c>
      <c r="BG18" s="201">
        <f>SUM('Sh1-Breakup'!V12)</f>
        <v>17.65300199918313</v>
      </c>
      <c r="BH18" s="201">
        <f>SUM('Sh1-Breakup'!W12)</f>
        <v>3.247782002534854</v>
      </c>
      <c r="BI18" s="200">
        <f>SUM('Sh1-Breakup'!X12)</f>
        <v>175</v>
      </c>
      <c r="BJ18" s="201">
        <f>SUM('Sh1-Breakup'!Y12)</f>
        <v>4.005853658536585</v>
      </c>
      <c r="BK18" s="201">
        <f>SUM('Sh1-Breakup'!Z12)</f>
        <v>16.02341463414634</v>
      </c>
      <c r="BL18" s="200">
        <f>SUM('Sh1-Breakup'!AA12)</f>
        <v>0</v>
      </c>
      <c r="BM18" s="200"/>
      <c r="BN18" s="200"/>
      <c r="BO18" s="230"/>
      <c r="BP18" s="200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231"/>
      <c r="CC18" s="231"/>
      <c r="CD18" s="231"/>
      <c r="CE18" s="198"/>
      <c r="CF18" s="231"/>
      <c r="CG18" s="231"/>
      <c r="CH18" s="198"/>
      <c r="CI18" s="229"/>
      <c r="CJ18" s="239"/>
      <c r="CK18" s="200"/>
      <c r="CL18" s="198"/>
      <c r="CM18" s="198"/>
      <c r="CN18" s="231"/>
      <c r="CO18" s="198"/>
      <c r="CP18" s="198"/>
      <c r="CQ18" s="198"/>
      <c r="CR18" s="198"/>
      <c r="CS18" s="198"/>
      <c r="CT18" s="231"/>
      <c r="CU18" s="198"/>
      <c r="CV18" s="231"/>
      <c r="CW18" s="198"/>
      <c r="CX18" s="231"/>
      <c r="CY18" s="198"/>
      <c r="CZ18" s="231"/>
      <c r="DA18" s="198"/>
      <c r="DB18" s="198"/>
      <c r="DC18" s="198"/>
      <c r="DD18" s="199"/>
      <c r="DE18" s="199"/>
      <c r="DF18" s="198"/>
      <c r="DG18" s="269"/>
      <c r="DH18" s="269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70"/>
      <c r="DU18" s="270"/>
      <c r="DV18" s="270"/>
      <c r="DW18" s="268"/>
      <c r="DX18" s="268"/>
      <c r="DY18" s="270"/>
      <c r="DZ18" s="268"/>
      <c r="EA18" s="268"/>
      <c r="EB18" s="268"/>
      <c r="EC18" s="317"/>
      <c r="ED18" s="245"/>
      <c r="EE18" s="245"/>
      <c r="EF18" s="247"/>
      <c r="EG18" s="247"/>
      <c r="EH18" s="247"/>
      <c r="EI18" s="247"/>
      <c r="EJ18" s="247"/>
      <c r="EK18" s="247"/>
      <c r="EL18" s="247"/>
      <c r="EM18" s="250"/>
      <c r="EN18" s="247"/>
      <c r="EO18" s="250"/>
      <c r="EP18" s="247"/>
      <c r="EQ18" s="250"/>
      <c r="ER18" s="250"/>
      <c r="ES18" s="250"/>
      <c r="ET18" s="247"/>
      <c r="EU18" s="250"/>
      <c r="EV18" s="250"/>
      <c r="EW18" s="247"/>
      <c r="EX18" s="247"/>
      <c r="EY18" s="247"/>
    </row>
    <row r="19" spans="1:155" ht="39" customHeight="1">
      <c r="A19" s="163"/>
      <c r="B19" s="163"/>
      <c r="C19" s="160"/>
      <c r="D19" s="160"/>
      <c r="E19" s="160"/>
      <c r="F19" s="160"/>
      <c r="G19" s="160"/>
      <c r="H19" s="160"/>
      <c r="I19" s="160"/>
      <c r="J19" s="160"/>
      <c r="K19" s="160"/>
      <c r="L19" s="170"/>
      <c r="M19" s="160"/>
      <c r="N19" s="170"/>
      <c r="O19" s="170"/>
      <c r="P19" s="170"/>
      <c r="Q19" s="160"/>
      <c r="R19" s="170"/>
      <c r="S19" s="170"/>
      <c r="T19" s="160"/>
      <c r="U19" s="160"/>
      <c r="V19" s="160"/>
      <c r="W19" s="200"/>
      <c r="X19" s="200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84"/>
      <c r="AT19" s="184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1"/>
      <c r="BG19" s="201"/>
      <c r="BH19" s="201"/>
      <c r="BI19" s="200"/>
      <c r="BJ19" s="200"/>
      <c r="BK19" s="200"/>
      <c r="BL19" s="200"/>
      <c r="BM19" s="200"/>
      <c r="BN19" s="200"/>
      <c r="BO19" s="230"/>
      <c r="BP19" s="200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231"/>
      <c r="CC19" s="231"/>
      <c r="CD19" s="231"/>
      <c r="CE19" s="198"/>
      <c r="CF19" s="231"/>
      <c r="CG19" s="231"/>
      <c r="CH19" s="198"/>
      <c r="CI19" s="229"/>
      <c r="CJ19" s="239"/>
      <c r="CK19" s="200"/>
      <c r="CL19" s="198"/>
      <c r="CM19" s="198"/>
      <c r="CN19" s="231"/>
      <c r="CO19" s="198"/>
      <c r="CP19" s="198"/>
      <c r="CQ19" s="198"/>
      <c r="CR19" s="198"/>
      <c r="CS19" s="198"/>
      <c r="CT19" s="231"/>
      <c r="CU19" s="198"/>
      <c r="CV19" s="231"/>
      <c r="CW19" s="198"/>
      <c r="CX19" s="231"/>
      <c r="CY19" s="198"/>
      <c r="CZ19" s="231"/>
      <c r="DA19" s="198"/>
      <c r="DB19" s="198"/>
      <c r="DC19" s="198"/>
      <c r="DD19" s="199"/>
      <c r="DE19" s="199"/>
      <c r="DF19" s="198"/>
      <c r="DG19" s="269"/>
      <c r="DH19" s="269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70"/>
      <c r="DU19" s="270"/>
      <c r="DV19" s="270"/>
      <c r="DW19" s="268"/>
      <c r="DX19" s="268"/>
      <c r="DY19" s="270"/>
      <c r="DZ19" s="268"/>
      <c r="EA19" s="268"/>
      <c r="EB19" s="268"/>
      <c r="EC19" s="317"/>
      <c r="ED19" s="245"/>
      <c r="EE19" s="245"/>
      <c r="EF19" s="247"/>
      <c r="EG19" s="247"/>
      <c r="EH19" s="247"/>
      <c r="EI19" s="247"/>
      <c r="EJ19" s="247"/>
      <c r="EK19" s="247"/>
      <c r="EL19" s="247"/>
      <c r="EM19" s="250"/>
      <c r="EN19" s="247"/>
      <c r="EO19" s="250"/>
      <c r="EP19" s="247"/>
      <c r="EQ19" s="250"/>
      <c r="ER19" s="250"/>
      <c r="ES19" s="250"/>
      <c r="ET19" s="247"/>
      <c r="EU19" s="250"/>
      <c r="EV19" s="250"/>
      <c r="EW19" s="247"/>
      <c r="EX19" s="247"/>
      <c r="EY19" s="247"/>
    </row>
    <row r="20" spans="1:155" ht="39" customHeight="1">
      <c r="A20" s="163"/>
      <c r="B20" s="163"/>
      <c r="C20" s="160"/>
      <c r="D20" s="160"/>
      <c r="E20" s="160"/>
      <c r="F20" s="160"/>
      <c r="G20" s="160"/>
      <c r="H20" s="160"/>
      <c r="I20" s="160"/>
      <c r="J20" s="160"/>
      <c r="K20" s="160"/>
      <c r="L20" s="170"/>
      <c r="M20" s="160"/>
      <c r="N20" s="170"/>
      <c r="O20" s="170"/>
      <c r="P20" s="170"/>
      <c r="Q20" s="160"/>
      <c r="R20" s="170"/>
      <c r="S20" s="170"/>
      <c r="T20" s="160"/>
      <c r="U20" s="160"/>
      <c r="V20" s="160"/>
      <c r="W20" s="200"/>
      <c r="X20" s="200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84"/>
      <c r="AT20" s="184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1"/>
      <c r="BG20" s="201"/>
      <c r="BH20" s="201"/>
      <c r="BI20" s="200"/>
      <c r="BJ20" s="200"/>
      <c r="BK20" s="200"/>
      <c r="BL20" s="200"/>
      <c r="BM20" s="200"/>
      <c r="BN20" s="200"/>
      <c r="BO20" s="230">
        <v>2</v>
      </c>
      <c r="BP20" s="200" t="s">
        <v>65</v>
      </c>
      <c r="BQ20" s="198">
        <f>SUM('Sh1-Breakup'!AE76)</f>
        <v>1214</v>
      </c>
      <c r="BR20" s="198">
        <f>SUM('Sh1-Breakup'!AF76)</f>
        <v>1545.08</v>
      </c>
      <c r="BS20" s="198">
        <f>SUM('Sh1-Breakup'!AG76)</f>
        <v>9712</v>
      </c>
      <c r="BT20" s="198">
        <f>SUM('Sh1-Breakup'!AH76)</f>
        <v>665</v>
      </c>
      <c r="BU20" s="198">
        <f>SUM('Sh1-Breakup'!AK76)</f>
        <v>329</v>
      </c>
      <c r="BV20" s="198" t="e">
        <f>SUM('Sh1-Breakup'!#REF!)</f>
        <v>#REF!</v>
      </c>
      <c r="BW20" s="198">
        <f>SUM('Sh1-Breakup'!AL76)</f>
        <v>125</v>
      </c>
      <c r="BX20" s="198">
        <f>SUM('Sh1-Breakup'!AM76)</f>
        <v>595.22</v>
      </c>
      <c r="BY20" s="198">
        <f>SUM('Sh1-Breakup'!AN76)</f>
        <v>85</v>
      </c>
      <c r="BZ20" s="198">
        <f>SUM('Sh1-Breakup'!AO76)</f>
        <v>406.47</v>
      </c>
      <c r="CA20" s="198">
        <f>SUM('Sh1-Breakup'!AP76)</f>
        <v>657</v>
      </c>
      <c r="CB20" s="231">
        <f>SUM('Sh1-Breakup'!AW76)</f>
        <v>7.00164744645799</v>
      </c>
      <c r="CC20" s="231">
        <f>SUM('Sh1-Breakup'!AX76)</f>
        <v>26.307375669868232</v>
      </c>
      <c r="CD20" s="231">
        <f>SUM('Sh1-Breakup'!AY76)</f>
        <v>6.764827018121911</v>
      </c>
      <c r="CE20" s="198">
        <f>SUM('Sh1-Breakup'!AZ76)</f>
        <v>97</v>
      </c>
      <c r="CF20" s="231">
        <f>SUM('Sh1-Breakup'!BA76)</f>
        <v>4.782</v>
      </c>
      <c r="CG20" s="231">
        <f>SUM('Sh1-Breakup'!BB76)</f>
        <v>19.128</v>
      </c>
      <c r="CH20" s="198">
        <f>SUM('Sh1-Breakup'!BC76)</f>
        <v>7</v>
      </c>
      <c r="CI20" s="229"/>
      <c r="CJ20" s="239"/>
      <c r="CK20" s="200"/>
      <c r="CL20" s="198"/>
      <c r="CM20" s="198"/>
      <c r="CN20" s="231"/>
      <c r="CO20" s="198"/>
      <c r="CP20" s="198"/>
      <c r="CQ20" s="198"/>
      <c r="CR20" s="198"/>
      <c r="CS20" s="198"/>
      <c r="CT20" s="231"/>
      <c r="CU20" s="198"/>
      <c r="CV20" s="231"/>
      <c r="CW20" s="198"/>
      <c r="CX20" s="231"/>
      <c r="CY20" s="198"/>
      <c r="CZ20" s="231"/>
      <c r="DA20" s="198"/>
      <c r="DB20" s="198"/>
      <c r="DC20" s="198"/>
      <c r="DD20" s="199"/>
      <c r="DE20" s="199"/>
      <c r="DF20" s="198"/>
      <c r="DG20" s="269"/>
      <c r="DH20" s="269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70"/>
      <c r="DU20" s="270"/>
      <c r="DV20" s="270"/>
      <c r="DW20" s="268"/>
      <c r="DX20" s="268"/>
      <c r="DY20" s="270"/>
      <c r="DZ20" s="268"/>
      <c r="EA20" s="268"/>
      <c r="EB20" s="268"/>
      <c r="EC20" s="317"/>
      <c r="ED20" s="245"/>
      <c r="EE20" s="245"/>
      <c r="EF20" s="247"/>
      <c r="EG20" s="247"/>
      <c r="EH20" s="247"/>
      <c r="EI20" s="247"/>
      <c r="EJ20" s="247"/>
      <c r="EK20" s="247"/>
      <c r="EL20" s="247"/>
      <c r="EM20" s="250"/>
      <c r="EN20" s="247"/>
      <c r="EO20" s="250"/>
      <c r="EP20" s="247"/>
      <c r="EQ20" s="250"/>
      <c r="ER20" s="250"/>
      <c r="ES20" s="250"/>
      <c r="ET20" s="247"/>
      <c r="EU20" s="250"/>
      <c r="EV20" s="250"/>
      <c r="EW20" s="247"/>
      <c r="EX20" s="247"/>
      <c r="EY20" s="247"/>
    </row>
    <row r="21" spans="1:155" ht="39" customHeight="1">
      <c r="A21" s="163"/>
      <c r="B21" s="163"/>
      <c r="C21" s="160"/>
      <c r="D21" s="160"/>
      <c r="E21" s="160"/>
      <c r="F21" s="160"/>
      <c r="G21" s="160"/>
      <c r="H21" s="160"/>
      <c r="I21" s="160"/>
      <c r="J21" s="160"/>
      <c r="K21" s="160"/>
      <c r="L21" s="170"/>
      <c r="M21" s="160"/>
      <c r="N21" s="170"/>
      <c r="O21" s="170"/>
      <c r="P21" s="170"/>
      <c r="Q21" s="160"/>
      <c r="R21" s="160"/>
      <c r="S21" s="160"/>
      <c r="T21" s="160"/>
      <c r="U21" s="160"/>
      <c r="V21" s="160"/>
      <c r="W21" s="200"/>
      <c r="X21" s="200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221"/>
      <c r="AO21" s="221"/>
      <c r="AP21" s="221"/>
      <c r="AQ21" s="221"/>
      <c r="AR21" s="221"/>
      <c r="AS21" s="184"/>
      <c r="AT21" s="184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1"/>
      <c r="BG21" s="201"/>
      <c r="BH21" s="201"/>
      <c r="BI21" s="200"/>
      <c r="BJ21" s="200"/>
      <c r="BK21" s="200"/>
      <c r="BL21" s="200"/>
      <c r="BM21" s="200"/>
      <c r="BN21" s="200"/>
      <c r="BO21" s="230"/>
      <c r="BP21" s="200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231"/>
      <c r="CC21" s="231"/>
      <c r="CD21" s="231"/>
      <c r="CE21" s="198"/>
      <c r="CF21" s="231"/>
      <c r="CG21" s="231"/>
      <c r="CH21" s="198"/>
      <c r="CI21" s="229"/>
      <c r="CJ21" s="239"/>
      <c r="CK21" s="200">
        <v>2</v>
      </c>
      <c r="CL21" s="198" t="s">
        <v>65</v>
      </c>
      <c r="CM21" s="198">
        <f>SUM('Sh1-Breakup'!AE52)</f>
        <v>743</v>
      </c>
      <c r="CN21" s="231">
        <f>SUM('Sh1-Breakup'!AF52)</f>
        <v>1056.64</v>
      </c>
      <c r="CO21" s="198">
        <f>SUM('Sh1-Breakup'!AG52)</f>
        <v>5944</v>
      </c>
      <c r="CP21" s="198">
        <f>SUM('Sh1-Breakup'!AH52)</f>
        <v>2723</v>
      </c>
      <c r="CQ21" s="198">
        <f>SUM('Sh1-Breakup'!AK52)</f>
        <v>0</v>
      </c>
      <c r="CR21" s="198" t="e">
        <f>SUM('Sh1-Breakup'!#REF!)</f>
        <v>#REF!</v>
      </c>
      <c r="CS21" s="198">
        <f>SUM('Sh1-Breakup'!AL52)</f>
        <v>182</v>
      </c>
      <c r="CT21" s="231">
        <f>SUM('Sh1-Breakup'!AM52)</f>
        <v>659.29</v>
      </c>
      <c r="CU21" s="198">
        <f>SUM('Sh1-Breakup'!AN52)</f>
        <v>0</v>
      </c>
      <c r="CV21" s="231">
        <f>SUM('Sh1-Breakup'!AO52)</f>
        <v>0</v>
      </c>
      <c r="CW21" s="198">
        <f>SUM('Sh1-Breakup'!AP52)</f>
        <v>0</v>
      </c>
      <c r="CX21" s="231">
        <f>SUM('Sh1-Breakup'!AW52)</f>
        <v>0</v>
      </c>
      <c r="CY21" s="198">
        <f>SUM('Sh1-Breakup'!AX52)</f>
        <v>0</v>
      </c>
      <c r="CZ21" s="231">
        <f>SUM('Sh1-Breakup'!AY52)</f>
        <v>0</v>
      </c>
      <c r="DA21" s="198">
        <f>SUM('Sh1-Breakup'!AZ52)</f>
        <v>0</v>
      </c>
      <c r="DB21" s="231" t="e">
        <f>SUM('Sh1-Breakup'!BA52)</f>
        <v>#DIV/0!</v>
      </c>
      <c r="DC21" s="231" t="e">
        <f>SUM('Sh1-Breakup'!BB52)</f>
        <v>#DIV/0!</v>
      </c>
      <c r="DD21" s="199">
        <f>SUM('Sh1-Breakup'!BC52)</f>
        <v>0</v>
      </c>
      <c r="DE21" s="199"/>
      <c r="DF21" s="198"/>
      <c r="DG21" s="269"/>
      <c r="DH21" s="269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70"/>
      <c r="DU21" s="270"/>
      <c r="DV21" s="270"/>
      <c r="DW21" s="268"/>
      <c r="DX21" s="268"/>
      <c r="DY21" s="270"/>
      <c r="DZ21" s="268"/>
      <c r="EA21" s="268"/>
      <c r="EB21" s="268"/>
      <c r="EC21" s="317"/>
      <c r="ED21" s="245"/>
      <c r="EE21" s="245"/>
      <c r="EF21" s="247"/>
      <c r="EG21" s="247"/>
      <c r="EH21" s="247"/>
      <c r="EI21" s="247"/>
      <c r="EJ21" s="247"/>
      <c r="EK21" s="247"/>
      <c r="EL21" s="247"/>
      <c r="EM21" s="250"/>
      <c r="EN21" s="247"/>
      <c r="EO21" s="250"/>
      <c r="EP21" s="247"/>
      <c r="EQ21" s="250"/>
      <c r="ER21" s="250"/>
      <c r="ES21" s="250"/>
      <c r="ET21" s="247"/>
      <c r="EU21" s="250"/>
      <c r="EV21" s="250"/>
      <c r="EW21" s="247"/>
      <c r="EX21" s="247"/>
      <c r="EY21" s="247"/>
    </row>
    <row r="22" spans="1:155" ht="39" customHeight="1">
      <c r="A22" s="163"/>
      <c r="B22" s="163"/>
      <c r="C22" s="160"/>
      <c r="D22" s="160"/>
      <c r="E22" s="160"/>
      <c r="F22" s="160"/>
      <c r="G22" s="160"/>
      <c r="H22" s="160"/>
      <c r="I22" s="160"/>
      <c r="J22" s="160"/>
      <c r="K22" s="160"/>
      <c r="L22" s="170"/>
      <c r="M22" s="160"/>
      <c r="N22" s="170"/>
      <c r="O22" s="170"/>
      <c r="P22" s="170"/>
      <c r="Q22" s="160"/>
      <c r="R22" s="160"/>
      <c r="S22" s="160"/>
      <c r="T22" s="160"/>
      <c r="U22" s="160"/>
      <c r="V22" s="160"/>
      <c r="W22" s="200"/>
      <c r="X22" s="200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84"/>
      <c r="AT22" s="184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1"/>
      <c r="BG22" s="201"/>
      <c r="BH22" s="201"/>
      <c r="BI22" s="200"/>
      <c r="BJ22" s="200"/>
      <c r="BK22" s="200"/>
      <c r="BL22" s="200"/>
      <c r="BM22" s="200"/>
      <c r="BN22" s="200"/>
      <c r="BO22" s="230"/>
      <c r="BP22" s="200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231"/>
      <c r="CC22" s="231"/>
      <c r="CD22" s="231"/>
      <c r="CE22" s="198"/>
      <c r="CF22" s="231"/>
      <c r="CG22" s="231"/>
      <c r="CH22" s="198"/>
      <c r="CI22" s="229"/>
      <c r="CJ22" s="239"/>
      <c r="CK22" s="200"/>
      <c r="CL22" s="198"/>
      <c r="CM22" s="198"/>
      <c r="CN22" s="231"/>
      <c r="CO22" s="198"/>
      <c r="CP22" s="198"/>
      <c r="CQ22" s="198"/>
      <c r="CR22" s="198"/>
      <c r="CS22" s="198"/>
      <c r="CT22" s="231"/>
      <c r="CU22" s="198"/>
      <c r="CV22" s="231"/>
      <c r="CW22" s="198"/>
      <c r="CX22" s="231"/>
      <c r="CY22" s="198"/>
      <c r="CZ22" s="231"/>
      <c r="DA22" s="198"/>
      <c r="DB22" s="198"/>
      <c r="DC22" s="198"/>
      <c r="DD22" s="199"/>
      <c r="DE22" s="199"/>
      <c r="DF22" s="198"/>
      <c r="DG22" s="269">
        <v>2</v>
      </c>
      <c r="DH22" s="269" t="s">
        <v>65</v>
      </c>
      <c r="DI22" s="268">
        <f>SUM('Sh1-Breakup'!AE40)</f>
        <v>532</v>
      </c>
      <c r="DJ22" s="268">
        <f>SUM('Sh1-Breakup'!AF40)</f>
        <v>577.95</v>
      </c>
      <c r="DK22" s="268">
        <f>SUM('Sh1-Breakup'!AG40)</f>
        <v>4256</v>
      </c>
      <c r="DL22" s="268">
        <f>SUM('Sh1-Breakup'!AH40)</f>
        <v>0</v>
      </c>
      <c r="DM22" s="268">
        <f>SUM('Sh1-Breakup'!AK40)</f>
        <v>0</v>
      </c>
      <c r="DN22" s="268" t="e">
        <f>SUM('Sh1-Breakup'!#REF!)</f>
        <v>#REF!</v>
      </c>
      <c r="DO22" s="268">
        <f>SUM('Sh1-Breakup'!AL40)</f>
        <v>0</v>
      </c>
      <c r="DP22" s="268">
        <f>SUM('Sh1-Breakup'!AM40)</f>
        <v>0</v>
      </c>
      <c r="DQ22" s="268">
        <f>SUM('Sh1-Breakup'!AN40)</f>
        <v>0</v>
      </c>
      <c r="DR22" s="268">
        <f>SUM('Sh1-Breakup'!AO40)</f>
        <v>0</v>
      </c>
      <c r="DS22" s="268">
        <f>SUM('Sh1-Breakup'!AP40)</f>
        <v>0</v>
      </c>
      <c r="DT22" s="270">
        <f>SUM('Sh1-Breakup'!AW40)</f>
        <v>0</v>
      </c>
      <c r="DU22" s="270">
        <f>SUM('Sh1-Breakup'!AX40)</f>
        <v>0</v>
      </c>
      <c r="DV22" s="270">
        <f>SUM('Sh1-Breakup'!AY40)</f>
        <v>0</v>
      </c>
      <c r="DW22" s="268">
        <f>SUM('Sh1-Breakup'!AZ40)</f>
        <v>0</v>
      </c>
      <c r="DX22" s="270" t="e">
        <f>SUM('Sh1-Breakup'!BA40)</f>
        <v>#DIV/0!</v>
      </c>
      <c r="DY22" s="270" t="e">
        <f>SUM('Sh1-Breakup'!BB40)</f>
        <v>#DIV/0!</v>
      </c>
      <c r="DZ22" s="268">
        <f>SUM('Sh1-Breakup'!BC40)</f>
        <v>0</v>
      </c>
      <c r="EA22" s="268"/>
      <c r="EB22" s="268"/>
      <c r="EC22" s="317"/>
      <c r="ED22" s="245">
        <v>2</v>
      </c>
      <c r="EE22" s="245" t="s">
        <v>65</v>
      </c>
      <c r="EF22" s="247">
        <f>SUM('Sh1-Breakup'!AE47)</f>
        <v>454</v>
      </c>
      <c r="EG22" s="247">
        <f>SUM('Sh1-Breakup'!AF47)</f>
        <v>564.8</v>
      </c>
      <c r="EH22" s="247">
        <f>SUM('Sh1-Breakup'!AG47)</f>
        <v>3632</v>
      </c>
      <c r="EI22" s="247">
        <f>SUM('Sh1-Breakup'!AH47)</f>
        <v>1013</v>
      </c>
      <c r="EJ22" s="247">
        <f>SUM('Sh1-Breakup'!AK47)</f>
        <v>0</v>
      </c>
      <c r="EK22" s="247" t="e">
        <f>SUM('Sh1-Breakup'!#REF!)</f>
        <v>#REF!</v>
      </c>
      <c r="EL22" s="247">
        <f>SUM('Sh1-Breakup'!AL47)</f>
        <v>27</v>
      </c>
      <c r="EM22" s="250">
        <f>SUM('Sh1-Breakup'!AM47)</f>
        <v>33.32</v>
      </c>
      <c r="EN22" s="247">
        <f>SUM('Sh1-Breakup'!AN47)</f>
        <v>0</v>
      </c>
      <c r="EO22" s="250">
        <f>SUM('Sh1-Breakup'!AO47)</f>
        <v>0</v>
      </c>
      <c r="EP22" s="247">
        <f>SUM('Sh1-Breakup'!AP47)</f>
        <v>0</v>
      </c>
      <c r="EQ22" s="250">
        <f>SUM('Sh1-Breakup'!AW47)</f>
        <v>0</v>
      </c>
      <c r="ER22" s="250">
        <f>SUM('Sh1-Breakup'!AX47)</f>
        <v>0</v>
      </c>
      <c r="ES22" s="250">
        <f>SUM('Sh1-Breakup'!AY47)</f>
        <v>0</v>
      </c>
      <c r="ET22" s="247">
        <f>SUM('Sh1-Breakup'!AZ47)</f>
        <v>15</v>
      </c>
      <c r="EU22" s="250" t="e">
        <f>SUM('Sh1-Breakup'!BA47)</f>
        <v>#DIV/0!</v>
      </c>
      <c r="EV22" s="250" t="e">
        <f>SUM('Sh1-Breakup'!BB47)</f>
        <v>#DIV/0!</v>
      </c>
      <c r="EW22" s="247">
        <f>SUM('Sh1-Breakup'!BC47)</f>
        <v>0</v>
      </c>
      <c r="EX22" s="247"/>
      <c r="EY22" s="247"/>
    </row>
    <row r="23" spans="1:155" ht="39" customHeight="1">
      <c r="A23" s="163">
        <v>2</v>
      </c>
      <c r="B23" s="163" t="s">
        <v>65</v>
      </c>
      <c r="C23" s="178">
        <f>SUM('Sh1-Breakup'!AE85)</f>
        <v>3714</v>
      </c>
      <c r="D23" s="178">
        <f>SUM('Sh1-Breakup'!AF85)</f>
        <v>5122.07</v>
      </c>
      <c r="E23" s="178">
        <f>SUM('Sh1-Breakup'!AG85)</f>
        <v>29712</v>
      </c>
      <c r="F23" s="178">
        <f>SUM('Sh1-Breakup'!AH85)</f>
        <v>10312</v>
      </c>
      <c r="G23" s="178">
        <f>SUM('Sh1-Breakup'!AK85)</f>
        <v>1367</v>
      </c>
      <c r="H23" s="178" t="e">
        <f>SUM('Sh1-Breakup'!#REF!)</f>
        <v>#REF!</v>
      </c>
      <c r="I23" s="178">
        <f>SUM('Sh1-Breakup'!AL85)</f>
        <v>491</v>
      </c>
      <c r="J23" s="178">
        <f>SUM('Sh1-Breakup'!AM85)</f>
        <v>1432.61</v>
      </c>
      <c r="K23" s="178">
        <f>SUM('Sh1-Breakup'!AN85)</f>
        <v>290</v>
      </c>
      <c r="L23" s="178">
        <f>SUM('Sh1-Breakup'!AO85)</f>
        <v>817.75</v>
      </c>
      <c r="M23" s="178">
        <f>SUM('Sh1-Breakup'!AP85)</f>
        <v>2900</v>
      </c>
      <c r="N23" s="170">
        <f>SUM('Sh1-Breakup'!AW85)</f>
        <v>7.808292945611201</v>
      </c>
      <c r="O23" s="170">
        <f>SUM('Sh1-Breakup'!AX85)</f>
        <v>15.965224996925073</v>
      </c>
      <c r="P23" s="178">
        <f>SUM('Sh1-Breakup'!AY85)</f>
        <v>9.760366182014</v>
      </c>
      <c r="Q23" s="178">
        <f>SUM('Sh1-Breakup'!AZ85)</f>
        <v>293</v>
      </c>
      <c r="R23" s="178">
        <f>SUM('Sh1-Breakup'!BA85)</f>
        <v>2.8198275862068964</v>
      </c>
      <c r="S23" s="178">
        <f>SUM('Sh1-Breakup'!BB85)</f>
        <v>11.279310344827586</v>
      </c>
      <c r="T23" s="178">
        <f>SUM('Sh1-Breakup'!BC85)</f>
        <v>0</v>
      </c>
      <c r="U23" s="178"/>
      <c r="V23" s="178"/>
      <c r="W23" s="200">
        <v>2</v>
      </c>
      <c r="X23" s="200" t="s">
        <v>65</v>
      </c>
      <c r="Y23" s="198">
        <f>SUM('Sh1-Breakup'!AE24)</f>
        <v>2294</v>
      </c>
      <c r="Z23" s="198">
        <f>SUM('Sh1-Breakup'!AF24)</f>
        <v>3321.96</v>
      </c>
      <c r="AA23" s="198">
        <f>SUM('Sh1-Breakup'!AG24)</f>
        <v>18352</v>
      </c>
      <c r="AB23" s="198">
        <f>SUM('Sh1-Breakup'!AH24)</f>
        <v>324</v>
      </c>
      <c r="AC23" s="198">
        <f>SUM('Sh1-Breakup'!AK24)</f>
        <v>0</v>
      </c>
      <c r="AD23" s="198" t="e">
        <f>SUM('Sh1-Breakup'!#REF!)</f>
        <v>#REF!</v>
      </c>
      <c r="AE23" s="198">
        <f>SUM('Sh1-Breakup'!AL24)</f>
        <v>18</v>
      </c>
      <c r="AF23" s="198">
        <f>SUM('Sh1-Breakup'!AM24)</f>
        <v>86.97</v>
      </c>
      <c r="AG23" s="198">
        <f>SUM('Sh1-Breakup'!AN24)</f>
        <v>5</v>
      </c>
      <c r="AH23" s="231">
        <f>SUM('Sh1-Breakup'!AO24)</f>
        <v>28.29</v>
      </c>
      <c r="AI23" s="198">
        <f>SUM('Sh1-Breakup'!AP24)</f>
        <v>40</v>
      </c>
      <c r="AJ23" s="231">
        <f>SUM('Sh1-Breakup'!AW24)</f>
        <v>0.2179598953792502</v>
      </c>
      <c r="AK23" s="231">
        <f>SUM('Sh1-Breakup'!AX24)</f>
        <v>0.8516056785752988</v>
      </c>
      <c r="AL23" s="231">
        <f>SUM('Sh1-Breakup'!AY24)</f>
        <v>0.2179598953792502</v>
      </c>
      <c r="AM23" s="198">
        <f>SUM('Sh1-Breakup'!AZ24)</f>
        <v>0</v>
      </c>
      <c r="AN23" s="231">
        <f>SUM('Sh1-Breakup'!BA24)</f>
        <v>5.6579999999999995</v>
      </c>
      <c r="AO23" s="231">
        <f>SUM('Sh1-Breakup'!BB24)</f>
        <v>22.631999999999998</v>
      </c>
      <c r="AP23" s="198">
        <f>SUM('Sh1-Breakup'!BC24)</f>
        <v>0</v>
      </c>
      <c r="AQ23" s="198"/>
      <c r="AR23" s="198"/>
      <c r="AS23" s="184">
        <v>2</v>
      </c>
      <c r="AT23" s="184" t="s">
        <v>65</v>
      </c>
      <c r="AU23" s="200">
        <f>SUM('Sh1-Breakup'!AE12)</f>
        <v>789</v>
      </c>
      <c r="AV23" s="200">
        <f>SUM('Sh1-Breakup'!AF12)</f>
        <v>930.38</v>
      </c>
      <c r="AW23" s="200">
        <f>SUM('Sh1-Breakup'!AG12)</f>
        <v>6312</v>
      </c>
      <c r="AX23" s="200">
        <f>SUM('Sh1-Breakup'!AH12)</f>
        <v>620</v>
      </c>
      <c r="AY23" s="200">
        <f>SUM('Sh1-Breakup'!AK12)</f>
        <v>429</v>
      </c>
      <c r="AZ23" s="200" t="e">
        <f>SUM('Sh1-Breakup'!#REF!)</f>
        <v>#REF!</v>
      </c>
      <c r="BA23" s="200">
        <f>SUM('Sh1-Breakup'!AL12)</f>
        <v>103</v>
      </c>
      <c r="BB23" s="201">
        <f>SUM('Sh1-Breakup'!AM12)</f>
        <v>226.69</v>
      </c>
      <c r="BC23" s="200">
        <f>SUM('Sh1-Breakup'!AN12)</f>
        <v>103</v>
      </c>
      <c r="BD23" s="201">
        <f>SUM('Sh1-Breakup'!AO12)</f>
        <v>226.69</v>
      </c>
      <c r="BE23" s="200">
        <f>SUM('Sh1-Breakup'!AP12)</f>
        <v>515</v>
      </c>
      <c r="BF23" s="201">
        <f>SUM('Sh1-Breakup'!AW12)</f>
        <v>13.054499366286437</v>
      </c>
      <c r="BG23" s="201">
        <f>SUM('Sh1-Breakup'!AX12)</f>
        <v>24.365313097873987</v>
      </c>
      <c r="BH23" s="201">
        <f>SUM('Sh1-Breakup'!AY12)</f>
        <v>8.159062103929024</v>
      </c>
      <c r="BI23" s="200">
        <f>SUM('Sh1-Breakup'!AZ12)</f>
        <v>120</v>
      </c>
      <c r="BJ23" s="201">
        <f>SUM('Sh1-Breakup'!BA12)</f>
        <v>2.200873786407767</v>
      </c>
      <c r="BK23" s="201">
        <f>SUM('Sh1-Breakup'!BB12)</f>
        <v>8.803495145631068</v>
      </c>
      <c r="BL23" s="200">
        <f>SUM('Sh1-Breakup'!BC12)</f>
        <v>104</v>
      </c>
      <c r="BM23" s="200"/>
      <c r="BN23" s="200"/>
      <c r="BO23" s="230">
        <v>3</v>
      </c>
      <c r="BP23" s="200" t="s">
        <v>96</v>
      </c>
      <c r="BQ23" s="198">
        <f>SUM('Sh1-Breakup'!BG76)</f>
        <v>1617</v>
      </c>
      <c r="BR23" s="198">
        <f>SUM('Sh1-Breakup'!BH76)</f>
        <v>2060.07</v>
      </c>
      <c r="BS23" s="198">
        <f>SUM('Sh1-Breakup'!BI76)</f>
        <v>12936</v>
      </c>
      <c r="BT23" s="198">
        <f>SUM('Sh1-Breakup'!BJ76)</f>
        <v>1459</v>
      </c>
      <c r="BU23" s="198">
        <f>SUM('Sh1-Breakup'!BM76)</f>
        <v>1248</v>
      </c>
      <c r="BV23" s="198" t="e">
        <f>SUM('Sh1-Breakup'!#REF!)</f>
        <v>#REF!</v>
      </c>
      <c r="BW23" s="198">
        <f>SUM('Sh1-Breakup'!BN76)</f>
        <v>265</v>
      </c>
      <c r="BX23" s="198">
        <f>SUM('Sh1-Breakup'!BO76)</f>
        <v>1075.85</v>
      </c>
      <c r="BY23" s="198">
        <f>SUM('Sh1-Breakup'!BP76)</f>
        <v>196</v>
      </c>
      <c r="BZ23" s="198">
        <f>SUM('Sh1-Breakup'!BQ76)</f>
        <v>785.19</v>
      </c>
      <c r="CA23" s="198">
        <f>SUM('Sh1-Breakup'!BR76)</f>
        <v>1315</v>
      </c>
      <c r="CB23" s="231">
        <f>SUM('Sh1-Breakup'!BY76)</f>
        <v>12.121212121212121</v>
      </c>
      <c r="CC23" s="231">
        <f>SUM('Sh1-Breakup'!BZ76)</f>
        <v>38.11472425694272</v>
      </c>
      <c r="CD23" s="231">
        <f>SUM('Sh1-Breakup'!CA76)</f>
        <v>10.16542980828695</v>
      </c>
      <c r="CE23" s="198">
        <f>SUM('Sh1-Breakup'!CB76)</f>
        <v>198</v>
      </c>
      <c r="CF23" s="231">
        <f>SUM('Sh1-Breakup'!CC76)</f>
        <v>4.0060714285714285</v>
      </c>
      <c r="CG23" s="231">
        <f>SUM('Sh1-Breakup'!CD76)</f>
        <v>16.024285714285714</v>
      </c>
      <c r="CH23" s="198">
        <f>SUM('Sh1-Breakup'!CE76)</f>
        <v>19</v>
      </c>
      <c r="CI23" s="229"/>
      <c r="CJ23" s="239"/>
      <c r="CK23" s="200"/>
      <c r="CL23" s="198"/>
      <c r="CM23" s="198"/>
      <c r="CN23" s="231"/>
      <c r="CO23" s="198"/>
      <c r="CP23" s="198"/>
      <c r="CQ23" s="198"/>
      <c r="CR23" s="198"/>
      <c r="CS23" s="198"/>
      <c r="CT23" s="231"/>
      <c r="CU23" s="198"/>
      <c r="CV23" s="231"/>
      <c r="CW23" s="198"/>
      <c r="CX23" s="231"/>
      <c r="CY23" s="198"/>
      <c r="CZ23" s="231"/>
      <c r="DA23" s="198"/>
      <c r="DB23" s="198"/>
      <c r="DC23" s="198"/>
      <c r="DD23" s="199"/>
      <c r="DE23" s="199"/>
      <c r="DF23" s="198"/>
      <c r="DG23" s="269"/>
      <c r="DH23" s="269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70"/>
      <c r="DU23" s="270"/>
      <c r="DV23" s="270"/>
      <c r="DW23" s="268"/>
      <c r="DX23" s="268"/>
      <c r="DY23" s="270"/>
      <c r="DZ23" s="268"/>
      <c r="EA23" s="268"/>
      <c r="EB23" s="268"/>
      <c r="EC23" s="317"/>
      <c r="ED23" s="245"/>
      <c r="EE23" s="245"/>
      <c r="EF23" s="247"/>
      <c r="EG23" s="247"/>
      <c r="EH23" s="247"/>
      <c r="EI23" s="247"/>
      <c r="EJ23" s="247"/>
      <c r="EK23" s="247"/>
      <c r="EL23" s="247"/>
      <c r="EM23" s="250"/>
      <c r="EN23" s="247"/>
      <c r="EO23" s="250"/>
      <c r="EP23" s="247"/>
      <c r="EQ23" s="250"/>
      <c r="ER23" s="250"/>
      <c r="ES23" s="250"/>
      <c r="ET23" s="247"/>
      <c r="EU23" s="250"/>
      <c r="EV23" s="250"/>
      <c r="EW23" s="247"/>
      <c r="EX23" s="247"/>
      <c r="EY23" s="247"/>
    </row>
    <row r="24" spans="1:155" ht="39" customHeight="1">
      <c r="A24" s="163"/>
      <c r="B24" s="163"/>
      <c r="C24" s="178"/>
      <c r="D24" s="170"/>
      <c r="E24" s="178"/>
      <c r="F24" s="178"/>
      <c r="G24" s="178"/>
      <c r="H24" s="178"/>
      <c r="I24" s="178"/>
      <c r="J24" s="170"/>
      <c r="K24" s="178"/>
      <c r="L24" s="170"/>
      <c r="M24" s="178"/>
      <c r="N24" s="170"/>
      <c r="O24" s="170"/>
      <c r="P24" s="170"/>
      <c r="Q24" s="178"/>
      <c r="R24" s="170"/>
      <c r="S24" s="170"/>
      <c r="T24" s="178"/>
      <c r="U24" s="178"/>
      <c r="V24" s="178"/>
      <c r="W24" s="200"/>
      <c r="X24" s="200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84"/>
      <c r="AT24" s="184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1"/>
      <c r="BG24" s="201"/>
      <c r="BH24" s="201"/>
      <c r="BI24" s="200"/>
      <c r="BJ24" s="200"/>
      <c r="BK24" s="200"/>
      <c r="BL24" s="200"/>
      <c r="BM24" s="200"/>
      <c r="BN24" s="200"/>
      <c r="BO24" s="229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231"/>
      <c r="CC24" s="231"/>
      <c r="CD24" s="231"/>
      <c r="CE24" s="198"/>
      <c r="CF24" s="231"/>
      <c r="CG24" s="231"/>
      <c r="CH24" s="198"/>
      <c r="CI24" s="229"/>
      <c r="CJ24" s="239"/>
      <c r="CK24" s="200">
        <v>3</v>
      </c>
      <c r="CL24" s="198" t="s">
        <v>96</v>
      </c>
      <c r="CM24" s="198">
        <f>SUM('Sh1-Breakup'!BG52)</f>
        <v>990</v>
      </c>
      <c r="CN24" s="231">
        <f>SUM('Sh1-Breakup'!BH52)</f>
        <v>1408.85</v>
      </c>
      <c r="CO24" s="198">
        <f>SUM('Sh1-Breakup'!BI52)</f>
        <v>7920</v>
      </c>
      <c r="CP24" s="198">
        <f>SUM('Sh1-Breakup'!BJ52)</f>
        <v>0</v>
      </c>
      <c r="CQ24" s="198">
        <f>SUM('Sh1-Breakup'!BM52)</f>
        <v>0</v>
      </c>
      <c r="CR24" s="198" t="e">
        <f>SUM('Sh1-Breakup'!#REF!)</f>
        <v>#REF!</v>
      </c>
      <c r="CS24" s="198">
        <f>SUM('Sh1-Breakup'!BN52)</f>
        <v>435</v>
      </c>
      <c r="CT24" s="231">
        <f>SUM('Sh1-Breakup'!BO52)</f>
        <v>1310.21</v>
      </c>
      <c r="CU24" s="198">
        <f>SUM('Sh1-Breakup'!BP52)</f>
        <v>17</v>
      </c>
      <c r="CV24" s="231">
        <f>SUM('Sh1-Breakup'!BQ52)</f>
        <v>57.33</v>
      </c>
      <c r="CW24" s="198">
        <f>SUM('Sh1-Breakup'!BR52)</f>
        <v>229</v>
      </c>
      <c r="CX24" s="231">
        <f>SUM('Sh1-Breakup'!BY52)</f>
        <v>1.7171717171717171</v>
      </c>
      <c r="CY24" s="231">
        <f>SUM('Sh1-Breakup'!BZ52)</f>
        <v>4.069276360151897</v>
      </c>
      <c r="CZ24" s="231">
        <f>SUM('Sh1-Breakup'!CA52)</f>
        <v>2.8914141414141414</v>
      </c>
      <c r="DA24" s="198">
        <f>SUM('Sh1-Breakup'!CB52)</f>
        <v>0</v>
      </c>
      <c r="DB24" s="231">
        <f>SUM('Sh1-Breakup'!CC52)</f>
        <v>3.3723529411764703</v>
      </c>
      <c r="DC24" s="231">
        <f>SUM('Sh1-Breakup'!CD52)</f>
        <v>13.489411764705881</v>
      </c>
      <c r="DD24" s="199">
        <f>SUM('Sh1-Breakup'!CE52)</f>
        <v>0</v>
      </c>
      <c r="DE24" s="199"/>
      <c r="DF24" s="198"/>
      <c r="DG24" s="269"/>
      <c r="DH24" s="269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70"/>
      <c r="DU24" s="270"/>
      <c r="DV24" s="270"/>
      <c r="DW24" s="268"/>
      <c r="DX24" s="268"/>
      <c r="DY24" s="270"/>
      <c r="DZ24" s="268"/>
      <c r="EA24" s="268"/>
      <c r="EB24" s="268"/>
      <c r="EC24" s="317"/>
      <c r="ED24" s="245"/>
      <c r="EE24" s="245"/>
      <c r="EF24" s="247"/>
      <c r="EG24" s="247"/>
      <c r="EH24" s="247"/>
      <c r="EI24" s="247"/>
      <c r="EJ24" s="247"/>
      <c r="EK24" s="247"/>
      <c r="EL24" s="247"/>
      <c r="EM24" s="250"/>
      <c r="EN24" s="247"/>
      <c r="EO24" s="250"/>
      <c r="EP24" s="247"/>
      <c r="EQ24" s="250"/>
      <c r="ER24" s="250"/>
      <c r="ES24" s="250"/>
      <c r="ET24" s="247"/>
      <c r="EU24" s="250"/>
      <c r="EV24" s="250"/>
      <c r="EW24" s="247"/>
      <c r="EX24" s="247"/>
      <c r="EY24" s="247"/>
    </row>
    <row r="25" spans="1:155" ht="39" customHeight="1">
      <c r="A25" s="163"/>
      <c r="B25" s="163"/>
      <c r="C25" s="178"/>
      <c r="D25" s="170"/>
      <c r="E25" s="178"/>
      <c r="F25" s="178"/>
      <c r="G25" s="178"/>
      <c r="H25" s="178"/>
      <c r="I25" s="178"/>
      <c r="J25" s="170"/>
      <c r="K25" s="178"/>
      <c r="L25" s="170"/>
      <c r="M25" s="178"/>
      <c r="N25" s="170"/>
      <c r="O25" s="170"/>
      <c r="P25" s="170"/>
      <c r="Q25" s="178"/>
      <c r="R25" s="170"/>
      <c r="S25" s="170"/>
      <c r="T25" s="178"/>
      <c r="U25" s="178"/>
      <c r="V25" s="178"/>
      <c r="W25" s="200"/>
      <c r="X25" s="200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84"/>
      <c r="AT25" s="184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1"/>
      <c r="BG25" s="201"/>
      <c r="BH25" s="201"/>
      <c r="BI25" s="200"/>
      <c r="BJ25" s="200"/>
      <c r="BK25" s="200"/>
      <c r="BL25" s="200"/>
      <c r="BM25" s="200"/>
      <c r="BN25" s="200"/>
      <c r="BO25" s="229"/>
      <c r="BP25" s="186" t="s">
        <v>116</v>
      </c>
      <c r="BQ25" s="186">
        <f>SUM('Sh1-Breakup'!CI76)</f>
        <v>4044</v>
      </c>
      <c r="BR25" s="186">
        <f>SUM('Sh1-Breakup'!CJ76)</f>
        <v>5150.219999999999</v>
      </c>
      <c r="BS25" s="186">
        <f>SUM('Sh1-Breakup'!CK76)</f>
        <v>32352</v>
      </c>
      <c r="BT25" s="186">
        <f>SUM('Sh1-Breakup'!CL76)</f>
        <v>2834</v>
      </c>
      <c r="BU25" s="186">
        <f>SUM('Sh1-Breakup'!CO76)</f>
        <v>1983</v>
      </c>
      <c r="BV25" s="186" t="e">
        <f>SUM('Sh1-Breakup'!#REF!)</f>
        <v>#REF!</v>
      </c>
      <c r="BW25" s="186">
        <f>SUM('Sh1-Breakup'!CP76)</f>
        <v>448</v>
      </c>
      <c r="BX25" s="186">
        <f>SUM('Sh1-Breakup'!CQ76)</f>
        <v>2006.52</v>
      </c>
      <c r="BY25" s="186">
        <f>SUM('Sh1-Breakup'!CR76)</f>
        <v>320</v>
      </c>
      <c r="BZ25" s="186">
        <f>SUM('Sh1-Breakup'!CS76)</f>
        <v>1411.58</v>
      </c>
      <c r="CA25" s="187">
        <f>SUM('Sh1-Breakup'!CT76)</f>
        <v>2270</v>
      </c>
      <c r="CB25" s="188">
        <f>SUM('Sh1-Breakup'!DA76)</f>
        <v>7.91295746785361</v>
      </c>
      <c r="CC25" s="188">
        <f>SUM('Sh1-Breakup'!DB76)</f>
        <v>27.4081495547763</v>
      </c>
      <c r="CD25" s="188">
        <f>SUM('Sh1-Breakup'!DC76)</f>
        <v>7.016567754698319</v>
      </c>
      <c r="CE25" s="186">
        <f>SUM('Sh1-Breakup'!DD76)</f>
        <v>343</v>
      </c>
      <c r="CF25" s="188">
        <f>SUM('Sh1-Breakup'!DE76)</f>
        <v>4.4111875</v>
      </c>
      <c r="CG25" s="188">
        <f>SUM('Sh1-Breakup'!DF76)</f>
        <v>17.64475</v>
      </c>
      <c r="CH25" s="186">
        <f>SUM('Sh1-Breakup'!DG76)</f>
        <v>30</v>
      </c>
      <c r="CI25" s="232">
        <f>SUM(BX25-BZ25)</f>
        <v>594.94</v>
      </c>
      <c r="CJ25" s="242">
        <v>212.27</v>
      </c>
      <c r="CK25" s="200"/>
      <c r="CL25" s="198"/>
      <c r="CM25" s="198"/>
      <c r="CN25" s="231"/>
      <c r="CO25" s="198"/>
      <c r="CP25" s="198"/>
      <c r="CQ25" s="198"/>
      <c r="CR25" s="198"/>
      <c r="CS25" s="198"/>
      <c r="CT25" s="231"/>
      <c r="CU25" s="198"/>
      <c r="CV25" s="231"/>
      <c r="CW25" s="198"/>
      <c r="CX25" s="231"/>
      <c r="CY25" s="231"/>
      <c r="CZ25" s="231"/>
      <c r="DA25" s="198"/>
      <c r="DB25" s="198"/>
      <c r="DC25" s="198"/>
      <c r="DD25" s="199"/>
      <c r="DE25" s="199"/>
      <c r="DF25" s="198"/>
      <c r="DG25" s="269"/>
      <c r="DH25" s="269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70"/>
      <c r="DU25" s="270"/>
      <c r="DV25" s="270"/>
      <c r="DW25" s="268"/>
      <c r="DX25" s="268"/>
      <c r="DY25" s="270"/>
      <c r="DZ25" s="268"/>
      <c r="EA25" s="268"/>
      <c r="EB25" s="268"/>
      <c r="EC25" s="317"/>
      <c r="ED25" s="245"/>
      <c r="EE25" s="245"/>
      <c r="EF25" s="247"/>
      <c r="EG25" s="247"/>
      <c r="EH25" s="247"/>
      <c r="EI25" s="247"/>
      <c r="EJ25" s="247"/>
      <c r="EK25" s="247"/>
      <c r="EL25" s="247"/>
      <c r="EM25" s="250"/>
      <c r="EN25" s="247"/>
      <c r="EO25" s="250"/>
      <c r="EP25" s="247"/>
      <c r="EQ25" s="250"/>
      <c r="ER25" s="250"/>
      <c r="ES25" s="250"/>
      <c r="ET25" s="247"/>
      <c r="EU25" s="250"/>
      <c r="EV25" s="250"/>
      <c r="EW25" s="247"/>
      <c r="EX25" s="247"/>
      <c r="EY25" s="247"/>
    </row>
    <row r="26" spans="1:155" ht="39" customHeight="1">
      <c r="A26" s="163"/>
      <c r="B26" s="163"/>
      <c r="C26" s="160"/>
      <c r="D26" s="160"/>
      <c r="E26" s="160"/>
      <c r="F26" s="160"/>
      <c r="G26" s="160"/>
      <c r="H26" s="160"/>
      <c r="I26" s="160"/>
      <c r="J26" s="160"/>
      <c r="K26" s="160"/>
      <c r="L26" s="170"/>
      <c r="M26" s="160"/>
      <c r="N26" s="170"/>
      <c r="O26" s="170"/>
      <c r="P26" s="170"/>
      <c r="Q26" s="160"/>
      <c r="R26" s="160"/>
      <c r="S26" s="160"/>
      <c r="T26" s="160"/>
      <c r="U26" s="160"/>
      <c r="V26" s="160"/>
      <c r="W26" s="200"/>
      <c r="X26" s="200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84"/>
      <c r="AT26" s="184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1"/>
      <c r="BG26" s="201"/>
      <c r="BH26" s="201"/>
      <c r="BI26" s="200"/>
      <c r="BJ26" s="200"/>
      <c r="BK26" s="200"/>
      <c r="BL26" s="200"/>
      <c r="BM26" s="200"/>
      <c r="BN26" s="200"/>
      <c r="BO26" s="229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233"/>
      <c r="CB26" s="231"/>
      <c r="CC26" s="231"/>
      <c r="CD26" s="231"/>
      <c r="CE26" s="198"/>
      <c r="CF26" s="231"/>
      <c r="CG26" s="231"/>
      <c r="CH26" s="198"/>
      <c r="CI26" s="229"/>
      <c r="CJ26" s="239"/>
      <c r="CK26" s="200"/>
      <c r="CL26" s="186" t="s">
        <v>116</v>
      </c>
      <c r="CM26" s="186">
        <f>SUM('Sh1-Breakup'!CI52)</f>
        <v>2191</v>
      </c>
      <c r="CN26" s="188">
        <f>SUM('Sh1-Breakup'!CJ52)</f>
        <v>3116.98</v>
      </c>
      <c r="CO26" s="186">
        <f>SUM('Sh1-Breakup'!CK52)</f>
        <v>17528</v>
      </c>
      <c r="CP26" s="186">
        <f>SUM('Sh1-Breakup'!CL52)</f>
        <v>5948</v>
      </c>
      <c r="CQ26" s="186">
        <f>SUM('Sh1-Breakup'!CO52)</f>
        <v>0</v>
      </c>
      <c r="CR26" s="186" t="e">
        <f>SUM('Sh1-Breakup'!#REF!)</f>
        <v>#REF!</v>
      </c>
      <c r="CS26" s="186">
        <f>SUM('Sh1-Breakup'!CP52)</f>
        <v>725</v>
      </c>
      <c r="CT26" s="188">
        <f>SUM('Sh1-Breakup'!CQ52)</f>
        <v>2457.9</v>
      </c>
      <c r="CU26" s="186">
        <f>SUM('Sh1-Breakup'!CR52)</f>
        <v>46</v>
      </c>
      <c r="CV26" s="188">
        <f>SUM('Sh1-Breakup'!CS52)</f>
        <v>251.49</v>
      </c>
      <c r="CW26" s="186">
        <f>SUM('Sh1-Breakup'!CT52)</f>
        <v>1005</v>
      </c>
      <c r="CX26" s="188">
        <f>SUM('Sh1-Breakup'!DA52)</f>
        <v>2.0994979461433134</v>
      </c>
      <c r="CY26" s="188">
        <f>SUM('Sh1-Breakup'!DB52)</f>
        <v>8.068386707646505</v>
      </c>
      <c r="CZ26" s="188">
        <f>SUM('Sh1-Breakup'!DC52)</f>
        <v>5.733683249657691</v>
      </c>
      <c r="DA26" s="186">
        <f>SUM('Sh1-Breakup'!DD52)</f>
        <v>0</v>
      </c>
      <c r="DB26" s="188">
        <f>SUM('Sh1-Breakup'!DE52)</f>
        <v>5.467173913043479</v>
      </c>
      <c r="DC26" s="188">
        <f>SUM('Sh1-Breakup'!DF52)</f>
        <v>21.868695652173916</v>
      </c>
      <c r="DD26" s="236">
        <f>SUM('Sh1-Breakup'!DG52)</f>
        <v>0</v>
      </c>
      <c r="DE26" s="241">
        <f>SUM(CT26-CV26)</f>
        <v>2206.41</v>
      </c>
      <c r="DF26" s="188">
        <v>277.51</v>
      </c>
      <c r="DG26" s="269"/>
      <c r="DH26" s="269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70"/>
      <c r="DU26" s="270"/>
      <c r="DV26" s="270"/>
      <c r="DW26" s="268"/>
      <c r="DX26" s="268"/>
      <c r="DY26" s="270"/>
      <c r="DZ26" s="268"/>
      <c r="EA26" s="268"/>
      <c r="EB26" s="268"/>
      <c r="EC26" s="317"/>
      <c r="ED26" s="245"/>
      <c r="EE26" s="245"/>
      <c r="EF26" s="247"/>
      <c r="EG26" s="247"/>
      <c r="EH26" s="247"/>
      <c r="EI26" s="247"/>
      <c r="EJ26" s="247"/>
      <c r="EK26" s="247"/>
      <c r="EL26" s="247"/>
      <c r="EM26" s="250"/>
      <c r="EN26" s="247"/>
      <c r="EO26" s="250"/>
      <c r="EP26" s="247"/>
      <c r="EQ26" s="250"/>
      <c r="ER26" s="250"/>
      <c r="ES26" s="250"/>
      <c r="ET26" s="247"/>
      <c r="EU26" s="250"/>
      <c r="EV26" s="250"/>
      <c r="EW26" s="247"/>
      <c r="EX26" s="247"/>
      <c r="EY26" s="247"/>
    </row>
    <row r="27" spans="1:155" ht="39" customHeight="1">
      <c r="A27" s="163"/>
      <c r="B27" s="163"/>
      <c r="C27" s="160"/>
      <c r="D27" s="160"/>
      <c r="E27" s="160"/>
      <c r="F27" s="160"/>
      <c r="G27" s="160"/>
      <c r="H27" s="160"/>
      <c r="I27" s="160"/>
      <c r="J27" s="160"/>
      <c r="K27" s="160"/>
      <c r="L27" s="170"/>
      <c r="M27" s="160"/>
      <c r="N27" s="170"/>
      <c r="O27" s="170"/>
      <c r="P27" s="170"/>
      <c r="Q27" s="160"/>
      <c r="R27" s="160"/>
      <c r="S27" s="160"/>
      <c r="T27" s="160"/>
      <c r="U27" s="160"/>
      <c r="V27" s="160"/>
      <c r="W27" s="200"/>
      <c r="X27" s="20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84"/>
      <c r="AT27" s="184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1"/>
      <c r="BG27" s="201"/>
      <c r="BH27" s="201"/>
      <c r="BI27" s="200"/>
      <c r="BJ27" s="200"/>
      <c r="BK27" s="200"/>
      <c r="BL27" s="200"/>
      <c r="BM27" s="200"/>
      <c r="BN27" s="200"/>
      <c r="BO27" s="229"/>
      <c r="BP27" s="186" t="s">
        <v>117</v>
      </c>
      <c r="BQ27" s="186">
        <f>SUM('Sh1-Breakup'!CI80)</f>
        <v>10393</v>
      </c>
      <c r="BR27" s="186">
        <f>SUM('Sh1-Breakup'!CJ80)</f>
        <v>13769.01</v>
      </c>
      <c r="BS27" s="186">
        <f>SUM('Sh1-Breakup'!CK80)</f>
        <v>83144</v>
      </c>
      <c r="BT27" s="186">
        <f>SUM('Sh1-Breakup'!CL80)</f>
        <v>21306</v>
      </c>
      <c r="BU27" s="186">
        <f>SUM('Sh1-Breakup'!CO80)</f>
        <v>1992</v>
      </c>
      <c r="BV27" s="186" t="e">
        <f>SUM('Sh1-Breakup'!#REF!)</f>
        <v>#REF!</v>
      </c>
      <c r="BW27" s="186">
        <f>SUM('Sh1-Breakup'!CP80)</f>
        <v>2593</v>
      </c>
      <c r="BX27" s="186">
        <f>SUM('Sh1-Breakup'!CQ80)</f>
        <v>6747.94</v>
      </c>
      <c r="BY27" s="186">
        <f>SUM('Sh1-Breakup'!CR80)</f>
        <v>856</v>
      </c>
      <c r="BZ27" s="186">
        <f>SUM('Sh1-Breakup'!CS80)</f>
        <v>2446.9700000000003</v>
      </c>
      <c r="CA27" s="187">
        <f>SUM('Sh1-Breakup'!CT80)</f>
        <v>5285</v>
      </c>
      <c r="CB27" s="188">
        <f>SUM('Sh1-Breakup'!DA80)</f>
        <v>8.236312902915424</v>
      </c>
      <c r="CC27" s="188">
        <f>SUM('Sh1-Breakup'!DB80)</f>
        <v>17.771575443695664</v>
      </c>
      <c r="CD27" s="188">
        <f>SUM('Sh1-Breakup'!DC80)</f>
        <v>6.3564418358510535</v>
      </c>
      <c r="CE27" s="186">
        <f>SUM('Sh1-Breakup'!DD80)</f>
        <v>944</v>
      </c>
      <c r="CF27" s="188">
        <f>SUM('Sh1-Breakup'!DE80)</f>
        <v>2.8586098130841124</v>
      </c>
      <c r="CG27" s="188">
        <f>SUM('Sh1-Breakup'!DF80)</f>
        <v>11.43443925233645</v>
      </c>
      <c r="CH27" s="186">
        <f>SUM('Sh1-Breakup'!DG80)</f>
        <v>35</v>
      </c>
      <c r="CI27" s="232"/>
      <c r="CJ27" s="242"/>
      <c r="CK27" s="200"/>
      <c r="CL27" s="198"/>
      <c r="CM27" s="198"/>
      <c r="CN27" s="231"/>
      <c r="CO27" s="198"/>
      <c r="CP27" s="198"/>
      <c r="CQ27" s="198"/>
      <c r="CR27" s="198"/>
      <c r="CS27" s="198"/>
      <c r="CT27" s="231"/>
      <c r="CU27" s="198"/>
      <c r="CV27" s="231"/>
      <c r="CW27" s="198"/>
      <c r="CX27" s="231"/>
      <c r="CY27" s="231"/>
      <c r="CZ27" s="231"/>
      <c r="DA27" s="198"/>
      <c r="DB27" s="231"/>
      <c r="DC27" s="231"/>
      <c r="DD27" s="199"/>
      <c r="DE27" s="244"/>
      <c r="DF27" s="198"/>
      <c r="DG27" s="269">
        <v>3</v>
      </c>
      <c r="DH27" s="269" t="s">
        <v>96</v>
      </c>
      <c r="DI27" s="268">
        <f>SUM('Sh1-Breakup'!BG40)</f>
        <v>709</v>
      </c>
      <c r="DJ27" s="268">
        <f>SUM('Sh1-Breakup'!BH40)</f>
        <v>770.61</v>
      </c>
      <c r="DK27" s="268">
        <f>SUM('Sh1-Breakup'!BI40)</f>
        <v>5672</v>
      </c>
      <c r="DL27" s="268">
        <f>SUM('Sh1-Breakup'!BJ40)</f>
        <v>0</v>
      </c>
      <c r="DM27" s="268">
        <f>SUM('Sh1-Breakup'!BM40)</f>
        <v>0</v>
      </c>
      <c r="DN27" s="268" t="e">
        <f>SUM('Sh1-Breakup'!#REF!)</f>
        <v>#REF!</v>
      </c>
      <c r="DO27" s="268">
        <f>SUM('Sh1-Breakup'!BN40)</f>
        <v>0</v>
      </c>
      <c r="DP27" s="268">
        <f>SUM('Sh1-Breakup'!BO40)</f>
        <v>0</v>
      </c>
      <c r="DQ27" s="268">
        <f>SUM('Sh1-Breakup'!BP40)</f>
        <v>0</v>
      </c>
      <c r="DR27" s="268">
        <f>SUM('Sh1-Breakup'!BQ40)</f>
        <v>0</v>
      </c>
      <c r="DS27" s="268">
        <f>SUM('Sh1-Breakup'!BR40)</f>
        <v>0</v>
      </c>
      <c r="DT27" s="270">
        <f>SUM('Sh1-Breakup'!BY40)</f>
        <v>0</v>
      </c>
      <c r="DU27" s="270">
        <f>SUM('Sh1-Breakup'!BZ40)</f>
        <v>0</v>
      </c>
      <c r="DV27" s="270">
        <f>SUM('Sh1-Breakup'!CA40)</f>
        <v>0</v>
      </c>
      <c r="DW27" s="268">
        <f>SUM('Sh1-Breakup'!CB40)</f>
        <v>0</v>
      </c>
      <c r="DX27" s="270" t="e">
        <f>SUM('Sh1-Breakup'!CC40)</f>
        <v>#DIV/0!</v>
      </c>
      <c r="DY27" s="270" t="e">
        <f>SUM('Sh1-Breakup'!CD40)</f>
        <v>#DIV/0!</v>
      </c>
      <c r="DZ27" s="268">
        <f>SUM('Sh1-Breakup'!CE40)</f>
        <v>0</v>
      </c>
      <c r="EA27" s="268"/>
      <c r="EB27" s="268"/>
      <c r="EC27" s="317"/>
      <c r="ED27" s="245">
        <v>3</v>
      </c>
      <c r="EE27" s="245" t="s">
        <v>96</v>
      </c>
      <c r="EF27" s="247">
        <f>SUM('Sh1-Breakup'!BG47)</f>
        <v>606</v>
      </c>
      <c r="EG27" s="247">
        <f>SUM('Sh1-Breakup'!BH47)</f>
        <v>753.0680000000001</v>
      </c>
      <c r="EH27" s="247">
        <f>SUM('Sh1-Breakup'!BI47)</f>
        <v>4848</v>
      </c>
      <c r="EI27" s="247">
        <f>SUM('Sh1-Breakup'!BJ47)</f>
        <v>661</v>
      </c>
      <c r="EJ27" s="247">
        <f>SUM('Sh1-Breakup'!BM47)</f>
        <v>0</v>
      </c>
      <c r="EK27" s="247" t="e">
        <f>SUM('Sh1-Breakup'!#REF!)</f>
        <v>#REF!</v>
      </c>
      <c r="EL27" s="247">
        <f>SUM('Sh1-Breakup'!BN47)</f>
        <v>30</v>
      </c>
      <c r="EM27" s="250">
        <f>SUM('Sh1-Breakup'!BO47)</f>
        <v>29.11</v>
      </c>
      <c r="EN27" s="247">
        <f>SUM('Sh1-Breakup'!BP47)</f>
        <v>0</v>
      </c>
      <c r="EO27" s="250">
        <f>SUM('Sh1-Breakup'!BQ47)</f>
        <v>0</v>
      </c>
      <c r="EP27" s="247">
        <f>SUM('Sh1-Breakup'!BR47)</f>
        <v>0</v>
      </c>
      <c r="EQ27" s="250">
        <f>SUM('Sh1-Breakup'!BY47)</f>
        <v>0</v>
      </c>
      <c r="ER27" s="250">
        <f>SUM('Sh1-Breakup'!BZ47)</f>
        <v>0</v>
      </c>
      <c r="ES27" s="250">
        <f>SUM('Sh1-Breakup'!CA47)</f>
        <v>0</v>
      </c>
      <c r="ET27" s="247">
        <f>SUM('Sh1-Breakup'!CB47)</f>
        <v>14</v>
      </c>
      <c r="EU27" s="250">
        <f>SUM('Sh1-Breakup'!CC47)</f>
        <v>0</v>
      </c>
      <c r="EV27" s="250" t="e">
        <f>SUM('Sh1-Breakup'!CD47)</f>
        <v>#DIV/0!</v>
      </c>
      <c r="EW27" s="247">
        <f>SUM('Sh1-Breakup'!CE47)</f>
        <v>0</v>
      </c>
      <c r="EX27" s="247"/>
      <c r="EY27" s="247"/>
    </row>
    <row r="28" spans="1:155" ht="39" customHeight="1">
      <c r="A28" s="163">
        <v>3</v>
      </c>
      <c r="B28" s="163" t="s">
        <v>96</v>
      </c>
      <c r="C28" s="160">
        <f>SUM('Sh1-Breakup'!BG85)</f>
        <v>4950</v>
      </c>
      <c r="D28" s="160">
        <f>SUM('Sh1-Breakup'!BH85)</f>
        <v>6829.43</v>
      </c>
      <c r="E28" s="160">
        <f>SUM('Sh1-Breakup'!BI85)</f>
        <v>39600</v>
      </c>
      <c r="F28" s="160">
        <f>SUM('Sh1-Breakup'!BJ85)</f>
        <v>18205</v>
      </c>
      <c r="G28" s="160">
        <f>SUM('Sh1-Breakup'!BM85)</f>
        <v>1578</v>
      </c>
      <c r="H28" s="160" t="e">
        <f>SUM('Sh1-Breakup'!#REF!)</f>
        <v>#REF!</v>
      </c>
      <c r="I28" s="160">
        <f>SUM('Sh1-Breakup'!BN85)</f>
        <v>931</v>
      </c>
      <c r="J28" s="170">
        <f>SUM('Sh1-Breakup'!BO85)</f>
        <v>3667.87</v>
      </c>
      <c r="K28" s="160">
        <f>SUM('Sh1-Breakup'!BP85)</f>
        <v>473</v>
      </c>
      <c r="L28" s="170">
        <f>SUM('Sh1-Breakup'!BQ85)</f>
        <v>1349.96</v>
      </c>
      <c r="M28" s="160">
        <f>SUM('Sh1-Breakup'!BR85)</f>
        <v>4730</v>
      </c>
      <c r="N28" s="170">
        <f>SUM('Sh1-Breakup'!BY85)</f>
        <v>9.555555555555555</v>
      </c>
      <c r="O28" s="170">
        <f>SUM('Sh1-Breakup'!BZ85)</f>
        <v>19.766803378905706</v>
      </c>
      <c r="P28" s="170">
        <f>SUM('Sh1-Breakup'!CA85)</f>
        <v>11.944444444444445</v>
      </c>
      <c r="Q28" s="160">
        <f>SUM('Sh1-Breakup'!CB85)</f>
        <v>974</v>
      </c>
      <c r="R28" s="170">
        <f>SUM('Sh1-Breakup'!CC85)</f>
        <v>2.8540380549682878</v>
      </c>
      <c r="S28" s="170">
        <f>SUM('Sh1-Breakup'!CD85)</f>
        <v>11.416152219873151</v>
      </c>
      <c r="T28" s="160">
        <f>SUM('Sh1-Breakup'!CE85)</f>
        <v>0</v>
      </c>
      <c r="U28" s="160"/>
      <c r="V28" s="160"/>
      <c r="W28" s="200">
        <v>3</v>
      </c>
      <c r="X28" s="200" t="s">
        <v>96</v>
      </c>
      <c r="Y28" s="198">
        <f>SUM('Sh1-Breakup'!BG24)</f>
        <v>3060</v>
      </c>
      <c r="Z28" s="198">
        <f>SUM('Sh1-Breakup'!BH24)</f>
        <v>4429.27</v>
      </c>
      <c r="AA28" s="198">
        <f>SUM('Sh1-Breakup'!BI24)</f>
        <v>24480</v>
      </c>
      <c r="AB28" s="198">
        <f>SUM('Sh1-Breakup'!BJ24)</f>
        <v>6968</v>
      </c>
      <c r="AC28" s="198">
        <f>SUM('Sh1-Breakup'!BM24)</f>
        <v>721</v>
      </c>
      <c r="AD28" s="198" t="e">
        <f>SUM('Sh1-Breakup'!#REF!)</f>
        <v>#REF!</v>
      </c>
      <c r="AE28" s="198">
        <f>SUM('Sh1-Breakup'!BN24)</f>
        <v>489</v>
      </c>
      <c r="AF28" s="231">
        <f>SUM('Sh1-Breakup'!BO24)</f>
        <v>386.9</v>
      </c>
      <c r="AG28" s="198">
        <f>SUM('Sh1-Breakup'!BP24)</f>
        <v>92</v>
      </c>
      <c r="AH28" s="231">
        <f>SUM('Sh1-Breakup'!BQ24)</f>
        <v>212.49</v>
      </c>
      <c r="AI28" s="198">
        <f>SUM('Sh1-Breakup'!BR24)</f>
        <v>736</v>
      </c>
      <c r="AJ28" s="198">
        <f>SUM('Sh1-Breakup'!BY24)</f>
        <v>3.0065359477124183</v>
      </c>
      <c r="AK28" s="231">
        <f>SUM('Sh1-Breakup'!BZ24)</f>
        <v>4.797404538445387</v>
      </c>
      <c r="AL28" s="231">
        <f>SUM('Sh1-Breakup'!CA24)</f>
        <v>3.0065359477124183</v>
      </c>
      <c r="AM28" s="198">
        <f>SUM('Sh1-Breakup'!CB24)</f>
        <v>0</v>
      </c>
      <c r="AN28" s="231">
        <f>SUM('Sh1-Breakup'!CC24)</f>
        <v>2.3096739130434782</v>
      </c>
      <c r="AO28" s="231">
        <f>SUM('Sh1-Breakup'!CD24)</f>
        <v>9.238695652173913</v>
      </c>
      <c r="AP28" s="198">
        <f>SUM('Sh1-Breakup'!CE24)</f>
        <v>0</v>
      </c>
      <c r="AQ28" s="198"/>
      <c r="AR28" s="198"/>
      <c r="AS28" s="184">
        <v>3</v>
      </c>
      <c r="AT28" s="184" t="s">
        <v>96</v>
      </c>
      <c r="AU28" s="200">
        <f>SUM('Sh1-Breakup'!BG12)</f>
        <v>1052</v>
      </c>
      <c r="AV28" s="200">
        <f>SUM('Sh1-Breakup'!BH12)</f>
        <v>1240.5200000000002</v>
      </c>
      <c r="AW28" s="200">
        <f>SUM('Sh1-Breakup'!BI12)</f>
        <v>8416</v>
      </c>
      <c r="AX28" s="200">
        <f>SUM('Sh1-Breakup'!BJ12)</f>
        <v>1650</v>
      </c>
      <c r="AY28" s="200">
        <f>SUM('Sh1-Breakup'!BM12)</f>
        <v>950</v>
      </c>
      <c r="AZ28" s="200" t="e">
        <f>SUM('Sh1-Breakup'!#REF!)</f>
        <v>#REF!</v>
      </c>
      <c r="BA28" s="200">
        <f>SUM('Sh1-Breakup'!BN12)</f>
        <v>417</v>
      </c>
      <c r="BB28" s="201">
        <f>SUM('Sh1-Breakup'!BO12)</f>
        <v>825.2</v>
      </c>
      <c r="BC28" s="200">
        <f>SUM('Sh1-Breakup'!BP12)</f>
        <v>152</v>
      </c>
      <c r="BD28" s="200">
        <f>SUM('Sh1-Breakup'!BQ12)</f>
        <v>328.87</v>
      </c>
      <c r="BE28" s="200">
        <f>SUM('Sh1-Breakup'!BR12)</f>
        <v>750</v>
      </c>
      <c r="BF28" s="201">
        <f>SUM('Sh1-Breakup'!BY12)</f>
        <v>14.44866920152091</v>
      </c>
      <c r="BG28" s="201">
        <f>SUM('Sh1-Breakup'!BZ12)</f>
        <v>26.510656821332983</v>
      </c>
      <c r="BH28" s="201">
        <f>SUM('Sh1-Breakup'!CA12)</f>
        <v>8.911596958174906</v>
      </c>
      <c r="BI28" s="200">
        <f>SUM('Sh1-Breakup'!CB12)</f>
        <v>100</v>
      </c>
      <c r="BJ28" s="201">
        <f>SUM('Sh1-Breakup'!CC12)</f>
        <v>2.1636184210526315</v>
      </c>
      <c r="BK28" s="201">
        <f>SUM('Sh1-Breakup'!CD12)</f>
        <v>8.654473684210526</v>
      </c>
      <c r="BL28" s="200">
        <f>SUM('Sh1-Breakup'!CE12)</f>
        <v>0</v>
      </c>
      <c r="BM28" s="200"/>
      <c r="BN28" s="200"/>
      <c r="BO28" s="229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233"/>
      <c r="CB28" s="231"/>
      <c r="CC28" s="231"/>
      <c r="CD28" s="231"/>
      <c r="CE28" s="198"/>
      <c r="CF28" s="231"/>
      <c r="CG28" s="231"/>
      <c r="CH28" s="198"/>
      <c r="CI28" s="229"/>
      <c r="CJ28" s="239"/>
      <c r="CK28" s="200">
        <v>4</v>
      </c>
      <c r="CL28" s="198" t="s">
        <v>143</v>
      </c>
      <c r="CM28" s="198">
        <f>SUM('Sh1-Breakup'!C53)</f>
        <v>285</v>
      </c>
      <c r="CN28" s="231">
        <f>SUM('Sh1-Breakup'!D53)</f>
        <v>405.15</v>
      </c>
      <c r="CO28" s="198">
        <f>SUM('Sh1-Breakup'!E53)</f>
        <v>2280</v>
      </c>
      <c r="CP28" s="198">
        <f>SUM('Sh1-Breakup'!F53)</f>
        <v>556</v>
      </c>
      <c r="CQ28" s="198">
        <f>SUM('Sh1-Breakup'!H53)</f>
        <v>0</v>
      </c>
      <c r="CR28" s="198">
        <f>SUM('Sh1-Breakup'!I53)</f>
        <v>0</v>
      </c>
      <c r="CS28" s="198">
        <f>SUM('Sh1-Breakup'!J53)</f>
        <v>8</v>
      </c>
      <c r="CT28" s="231">
        <f>SUM('Sh1-Breakup'!K53)</f>
        <v>22.7</v>
      </c>
      <c r="CU28" s="198">
        <f>SUM('Sh1-Breakup'!L53)</f>
        <v>4</v>
      </c>
      <c r="CV28" s="231">
        <f>SUM('Sh1-Breakup'!M53)</f>
        <v>9.48</v>
      </c>
      <c r="CW28" s="198">
        <f>SUM('Sh1-Breakup'!N53)</f>
        <v>25</v>
      </c>
      <c r="CX28" s="231">
        <f>SUM('Sh1-Breakup'!U53)</f>
        <v>1.4035087719298245</v>
      </c>
      <c r="CY28" s="231">
        <f>SUM('Sh1-Breakup'!V53)</f>
        <v>2.3398741206960385</v>
      </c>
      <c r="CZ28" s="231">
        <f>SUM('Sh1-Breakup'!W53)</f>
        <v>1.0964912280701753</v>
      </c>
      <c r="DA28" s="198">
        <f>SUM('Sh1-Breakup'!X53)</f>
        <v>0</v>
      </c>
      <c r="DB28" s="231">
        <f>SUM('Sh1-Breakup'!Y53)</f>
        <v>2.37</v>
      </c>
      <c r="DC28" s="231">
        <f>SUM('Sh1-Breakup'!Z53)</f>
        <v>9.48</v>
      </c>
      <c r="DD28" s="199">
        <f>SUM('Sh1-Breakup'!AA53)</f>
        <v>0</v>
      </c>
      <c r="DE28" s="244">
        <f>SUM(CT28-CV28)</f>
        <v>13.219999999999999</v>
      </c>
      <c r="DF28" s="231">
        <v>136.6</v>
      </c>
      <c r="DG28" s="269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70"/>
      <c r="DU28" s="270"/>
      <c r="DV28" s="270"/>
      <c r="DW28" s="268"/>
      <c r="DX28" s="270"/>
      <c r="DY28" s="270"/>
      <c r="DZ28" s="268"/>
      <c r="EA28" s="268"/>
      <c r="EB28" s="268"/>
      <c r="EC28" s="317"/>
      <c r="ED28" s="245"/>
      <c r="EE28" s="247"/>
      <c r="EF28" s="247"/>
      <c r="EG28" s="247"/>
      <c r="EH28" s="247"/>
      <c r="EI28" s="247"/>
      <c r="EJ28" s="247"/>
      <c r="EK28" s="247"/>
      <c r="EL28" s="247"/>
      <c r="EM28" s="250"/>
      <c r="EN28" s="247"/>
      <c r="EO28" s="250"/>
      <c r="EP28" s="247"/>
      <c r="EQ28" s="250"/>
      <c r="ER28" s="250"/>
      <c r="ES28" s="250"/>
      <c r="ET28" s="247"/>
      <c r="EU28" s="250"/>
      <c r="EV28" s="250"/>
      <c r="EW28" s="247"/>
      <c r="EX28" s="247"/>
      <c r="EY28" s="247"/>
    </row>
    <row r="29" spans="1:155" ht="39" customHeight="1">
      <c r="A29" s="163"/>
      <c r="B29" s="158" t="s">
        <v>95</v>
      </c>
      <c r="C29" s="175">
        <f>SUM('Sh1-Breakup'!CI85)</f>
        <v>9867</v>
      </c>
      <c r="D29" s="175">
        <f>SUM('Sh1-Breakup'!CJ85)</f>
        <v>13610.76</v>
      </c>
      <c r="E29" s="175">
        <f>SUM('Sh1-Breakup'!CK85)</f>
        <v>78936</v>
      </c>
      <c r="F29" s="175">
        <f>SUM('Sh1-Breakup'!CL85)</f>
        <v>29825</v>
      </c>
      <c r="G29" s="175">
        <f>SUM('Sh1-Breakup'!CO85)</f>
        <v>3132</v>
      </c>
      <c r="H29" s="175" t="e">
        <f>SUM('Sh1-Breakup'!#REF!)</f>
        <v>#REF!</v>
      </c>
      <c r="I29" s="175">
        <f>SUM('Sh1-Breakup'!CP85)</f>
        <v>1468</v>
      </c>
      <c r="J29" s="180">
        <f>SUM('Sh1-Breakup'!CQ85)</f>
        <v>5413.219999999999</v>
      </c>
      <c r="K29" s="175">
        <f>SUM('Sh1-Breakup'!CR85)</f>
        <v>797</v>
      </c>
      <c r="L29" s="175">
        <f>SUM('Sh1-Breakup'!CS85)</f>
        <v>2339.59</v>
      </c>
      <c r="M29" s="175">
        <f>SUM('Sh1-Breakup'!CT85)</f>
        <v>7970</v>
      </c>
      <c r="N29" s="180">
        <f>SUM('Sh1-Breakup'!DA85)</f>
        <v>8.077429816560251</v>
      </c>
      <c r="O29" s="180">
        <f>SUM('Sh1-Breakup'!DB85)</f>
        <v>17.18926790274753</v>
      </c>
      <c r="P29" s="180">
        <f>SUM('Sh1-Breakup'!DC85)</f>
        <v>10.096787270700315</v>
      </c>
      <c r="Q29" s="175">
        <f>SUM('Sh1-Breakup'!DD85)</f>
        <v>1333</v>
      </c>
      <c r="R29" s="180">
        <f>SUM('Sh1-Breakup'!DE85)</f>
        <v>2.935495608531995</v>
      </c>
      <c r="S29" s="180">
        <f>SUM('Sh1-Breakup'!DF85)</f>
        <v>11.74198243412798</v>
      </c>
      <c r="T29" s="175">
        <f>SUM('Sh1-Breakup'!DG85)</f>
        <v>0</v>
      </c>
      <c r="U29" s="180">
        <f>SUM(J28-L28)</f>
        <v>2317.91</v>
      </c>
      <c r="V29" s="175">
        <v>-190.11</v>
      </c>
      <c r="W29" s="200"/>
      <c r="X29" s="200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1"/>
      <c r="BG29" s="201"/>
      <c r="BH29" s="201"/>
      <c r="BI29" s="200"/>
      <c r="BJ29" s="200"/>
      <c r="BK29" s="200"/>
      <c r="BL29" s="200"/>
      <c r="BM29" s="200"/>
      <c r="BN29" s="200"/>
      <c r="BO29" s="1792" t="s">
        <v>118</v>
      </c>
      <c r="BP29" s="1793"/>
      <c r="BQ29" s="186">
        <f>SUM('Sh1-Breakup'!CI91)</f>
        <v>103107</v>
      </c>
      <c r="BR29" s="188">
        <f>SUM('Sh1-Breakup'!CJ91)</f>
        <v>138000.00000000003</v>
      </c>
      <c r="BS29" s="186">
        <f>SUM('Sh1-Breakup'!CK91)</f>
        <v>824856</v>
      </c>
      <c r="BT29" s="186">
        <f>SUM('Sh1-Breakup'!CL91)</f>
        <v>264610</v>
      </c>
      <c r="BU29" s="186">
        <f>SUM('Sh1-Breakup'!CO91)</f>
        <v>22850</v>
      </c>
      <c r="BV29" s="186" t="e">
        <f>SUM('Sh1-Breakup'!#REF!)</f>
        <v>#REF!</v>
      </c>
      <c r="BW29" s="186">
        <f>SUM('Sh1-Breakup'!CP91)</f>
        <v>20908</v>
      </c>
      <c r="BX29" s="188">
        <f>SUM('Sh1-Breakup'!CQ91)</f>
        <v>44160.94</v>
      </c>
      <c r="BY29" s="186">
        <f>SUM('Sh1-Breakup'!CR91)</f>
        <v>9077</v>
      </c>
      <c r="BZ29" s="188">
        <f>SUM('Sh1-Breakup'!CS91)</f>
        <v>19606.73</v>
      </c>
      <c r="CA29" s="187">
        <f>SUM('Sh1-Breakup'!CT91)</f>
        <v>61569</v>
      </c>
      <c r="CB29" s="188">
        <f>SUM('Sh1-Breakup'!DA91)</f>
        <v>8.80347600065951</v>
      </c>
      <c r="CC29" s="188">
        <f>SUM('Sh1-Breakup'!DB91)</f>
        <v>14.207775362318836</v>
      </c>
      <c r="CD29" s="188">
        <f>SUM('Sh1-Breakup'!DC91)</f>
        <v>7.46421193517414</v>
      </c>
      <c r="CE29" s="186">
        <f>SUM('Sh1-Breakup'!DD91)</f>
        <v>10794</v>
      </c>
      <c r="CF29" s="188">
        <f>SUM('Sh1-Breakup'!DE91)</f>
        <v>2.160045169108736</v>
      </c>
      <c r="CG29" s="188">
        <f>SUM('Sh1-Breakup'!DF91)</f>
        <v>8.640180676434944</v>
      </c>
      <c r="CH29" s="186">
        <f>SUM('Sh1-Breakup'!DG91)</f>
        <v>499</v>
      </c>
      <c r="CI29" s="232"/>
      <c r="CJ29" s="242"/>
      <c r="CK29" s="198"/>
      <c r="CL29" s="198"/>
      <c r="CM29" s="198"/>
      <c r="CN29" s="231"/>
      <c r="CO29" s="198"/>
      <c r="CP29" s="198"/>
      <c r="CQ29" s="198"/>
      <c r="CR29" s="198"/>
      <c r="CS29" s="198"/>
      <c r="CT29" s="231"/>
      <c r="CU29" s="198"/>
      <c r="CV29" s="231"/>
      <c r="CW29" s="198"/>
      <c r="CX29" s="231"/>
      <c r="CY29" s="198"/>
      <c r="CZ29" s="231"/>
      <c r="DA29" s="198"/>
      <c r="DB29" s="231"/>
      <c r="DC29" s="231"/>
      <c r="DD29" s="199"/>
      <c r="DE29" s="199"/>
      <c r="DF29" s="198"/>
      <c r="DG29" s="268"/>
      <c r="DH29" s="271" t="s">
        <v>116</v>
      </c>
      <c r="DI29" s="271">
        <f>SUM('Sh1-Breakup'!CI40)</f>
        <v>1773</v>
      </c>
      <c r="DJ29" s="271">
        <f>SUM('Sh1-Breakup'!CJ40)</f>
        <v>1926.5100000000002</v>
      </c>
      <c r="DK29" s="271">
        <f>SUM('Sh1-Breakup'!CK40)</f>
        <v>14184</v>
      </c>
      <c r="DL29" s="271">
        <f>SUM('Sh1-Breakup'!CL40)</f>
        <v>0</v>
      </c>
      <c r="DM29" s="271">
        <f>SUM('Sh1-Breakup'!CO40)</f>
        <v>0</v>
      </c>
      <c r="DN29" s="271" t="e">
        <f>SUM('Sh1-Breakup'!#REF!)</f>
        <v>#REF!</v>
      </c>
      <c r="DO29" s="271">
        <f>SUM('Sh1-Breakup'!CP40)</f>
        <v>21</v>
      </c>
      <c r="DP29" s="271">
        <f>SUM('Sh1-Breakup'!CQ40)</f>
        <v>8.51</v>
      </c>
      <c r="DQ29" s="271">
        <f>SUM('Sh1-Breakup'!CR40)</f>
        <v>0</v>
      </c>
      <c r="DR29" s="271">
        <f>SUM('Sh1-Breakup'!CS40)</f>
        <v>0</v>
      </c>
      <c r="DS29" s="271">
        <f>SUM('Sh1-Breakup'!CT40)</f>
        <v>0</v>
      </c>
      <c r="DT29" s="272">
        <f>SUM('Sh1-Breakup'!DA40)</f>
        <v>0</v>
      </c>
      <c r="DU29" s="272">
        <f>SUM('Sh1-Breakup'!DB40)</f>
        <v>0</v>
      </c>
      <c r="DV29" s="272">
        <f>SUM('Sh1-Breakup'!DC40)</f>
        <v>0</v>
      </c>
      <c r="DW29" s="271">
        <f>SUM('Sh1-Breakup'!DD40)</f>
        <v>0</v>
      </c>
      <c r="DX29" s="272">
        <f>SUM('Sh1-Breakup'!DE40)</f>
        <v>0</v>
      </c>
      <c r="DY29" s="272">
        <f>SUM('Sh1-Breakup'!DF40)</f>
        <v>0</v>
      </c>
      <c r="DZ29" s="271">
        <f>SUM('Sh1-Breakup'!DG40)</f>
        <v>0</v>
      </c>
      <c r="EA29" s="272">
        <f>SUM(DP29)-DR29</f>
        <v>8.51</v>
      </c>
      <c r="EB29" s="271">
        <v>224.04</v>
      </c>
      <c r="EC29" s="317"/>
      <c r="ED29" s="1847" t="s">
        <v>116</v>
      </c>
      <c r="EE29" s="1788"/>
      <c r="EF29" s="252">
        <f>SUM('Sh1-Breakup'!CI47)</f>
        <v>1514</v>
      </c>
      <c r="EG29" s="252">
        <f>SUM('Sh1-Breakup'!CJ47)</f>
        <v>1882.6680000000001</v>
      </c>
      <c r="EH29" s="252">
        <f>SUM('Sh1-Breakup'!CK47)</f>
        <v>12112</v>
      </c>
      <c r="EI29" s="252">
        <f>SUM('Sh1-Breakup'!CL47)</f>
        <v>1915</v>
      </c>
      <c r="EJ29" s="252">
        <f>SUM('Sh1-Breakup'!CO47)</f>
        <v>0</v>
      </c>
      <c r="EK29" s="252" t="e">
        <f>SUM('Sh1-Breakup'!#REF!)</f>
        <v>#REF!</v>
      </c>
      <c r="EL29" s="252">
        <f>SUM('Sh1-Breakup'!CP47)</f>
        <v>109</v>
      </c>
      <c r="EM29" s="253">
        <f>SUM('Sh1-Breakup'!CQ47)</f>
        <v>155.16000000000003</v>
      </c>
      <c r="EN29" s="252">
        <f>SUM('Sh1-Breakup'!CR47)</f>
        <v>0</v>
      </c>
      <c r="EO29" s="253">
        <f>SUM('Sh1-Breakup'!CS47)</f>
        <v>0</v>
      </c>
      <c r="EP29" s="252">
        <f>SUM('Sh1-Breakup'!CT47)</f>
        <v>0</v>
      </c>
      <c r="EQ29" s="253">
        <f>SUM('Sh1-Breakup'!DA47)</f>
        <v>0</v>
      </c>
      <c r="ER29" s="253">
        <f>SUM('Sh1-Breakup'!DB47)</f>
        <v>0</v>
      </c>
      <c r="ES29" s="253">
        <f>SUM('Sh1-Breakup'!DC47)</f>
        <v>0</v>
      </c>
      <c r="ET29" s="252">
        <f>SUM('Sh1-Breakup'!DD47)</f>
        <v>29</v>
      </c>
      <c r="EU29" s="253">
        <f>SUM('Sh1-Breakup'!DE47)</f>
        <v>0</v>
      </c>
      <c r="EV29" s="253">
        <f>SUM('Sh1-Breakup'!DF47)</f>
        <v>0</v>
      </c>
      <c r="EW29" s="252">
        <f>SUM('Sh1-Breakup'!DG47)</f>
        <v>0</v>
      </c>
      <c r="EX29" s="253">
        <f>SUM(EM29-EO29)</f>
        <v>155.16000000000003</v>
      </c>
      <c r="EY29" s="253">
        <v>218.02</v>
      </c>
    </row>
    <row r="30" spans="1:155" ht="39" customHeight="1">
      <c r="A30" s="163">
        <v>4</v>
      </c>
      <c r="B30" s="163" t="s">
        <v>131</v>
      </c>
      <c r="C30" s="160">
        <f>SUM('Sh1-Breakup'!C87)</f>
        <v>1203</v>
      </c>
      <c r="D30" s="160">
        <f>SUM('Sh1-Breakup'!D87)</f>
        <v>1659.26</v>
      </c>
      <c r="E30" s="160">
        <f>SUM('Sh1-Breakup'!E87)</f>
        <v>9624</v>
      </c>
      <c r="F30" s="160">
        <f>SUM('Sh1-Breakup'!F87)</f>
        <v>1458</v>
      </c>
      <c r="G30" s="160">
        <f>SUM('Sh1-Breakup'!H87)</f>
        <v>249</v>
      </c>
      <c r="H30" s="160">
        <f>SUM('Sh1-Breakup'!I87)</f>
        <v>0</v>
      </c>
      <c r="I30" s="160">
        <f>SUM('Sh1-Breakup'!J87)</f>
        <v>77</v>
      </c>
      <c r="J30" s="160">
        <f>SUM('Sh1-Breakup'!K87)</f>
        <v>466.51</v>
      </c>
      <c r="K30" s="160">
        <f>SUM('Sh1-Breakup'!L87)</f>
        <v>18</v>
      </c>
      <c r="L30" s="170">
        <f>SUM('Sh1-Breakup'!M87)</f>
        <v>95.32</v>
      </c>
      <c r="M30" s="160">
        <f>SUM('Sh1-Breakup'!N87)</f>
        <v>198</v>
      </c>
      <c r="N30" s="170">
        <f>SUM('Sh1-Breakup'!U87)</f>
        <v>1.4962593516209477</v>
      </c>
      <c r="O30" s="170">
        <f>SUM('Sh1-Breakup'!V87)</f>
        <v>5.744729578245724</v>
      </c>
      <c r="P30" s="170">
        <f>SUM('Sh1-Breakup'!W87)</f>
        <v>2.057356608478803</v>
      </c>
      <c r="Q30" s="160">
        <f>SUM('Sh1-Breakup'!X87)</f>
        <v>57</v>
      </c>
      <c r="R30" s="170">
        <f>SUM('Sh1-Breakup'!Y87)</f>
        <v>0</v>
      </c>
      <c r="S30" s="170">
        <f>SUM('Sh1-Breakup'!Z87)</f>
        <v>21.182222222222222</v>
      </c>
      <c r="T30" s="160">
        <f>SUM('Sh1-Breakup'!AA87)</f>
        <v>0</v>
      </c>
      <c r="U30" s="180">
        <f>SUM(J30-L30)</f>
        <v>371.19</v>
      </c>
      <c r="V30" s="175">
        <v>519.55</v>
      </c>
      <c r="W30" s="200"/>
      <c r="X30" s="200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1"/>
      <c r="BG30" s="201"/>
      <c r="BH30" s="201"/>
      <c r="BI30" s="200"/>
      <c r="BJ30" s="200"/>
      <c r="BK30" s="200"/>
      <c r="BL30" s="200"/>
      <c r="BM30" s="200"/>
      <c r="BN30" s="200"/>
      <c r="BO30" s="22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229"/>
      <c r="CJ30" s="239"/>
      <c r="CK30" s="1803" t="s">
        <v>140</v>
      </c>
      <c r="CL30" s="1803"/>
      <c r="CM30" s="186">
        <v>3499</v>
      </c>
      <c r="CN30" s="188">
        <v>4898.73</v>
      </c>
      <c r="CO30" s="186">
        <v>34990</v>
      </c>
      <c r="CP30" s="186">
        <v>16744</v>
      </c>
      <c r="CQ30" s="186">
        <v>9175</v>
      </c>
      <c r="CR30" s="186">
        <v>9175</v>
      </c>
      <c r="CS30" s="186">
        <v>1655</v>
      </c>
      <c r="CT30" s="188">
        <v>4508.58</v>
      </c>
      <c r="CU30" s="186">
        <v>1048</v>
      </c>
      <c r="CV30" s="188">
        <v>3215.9</v>
      </c>
      <c r="CW30" s="186">
        <v>21903</v>
      </c>
      <c r="CX30" s="188">
        <v>29.95</v>
      </c>
      <c r="CY30" s="186">
        <v>65.65</v>
      </c>
      <c r="CZ30" s="188">
        <v>62.6</v>
      </c>
      <c r="DA30" s="186">
        <v>290</v>
      </c>
      <c r="DB30" s="188">
        <v>3.07</v>
      </c>
      <c r="DC30" s="188">
        <v>8.78</v>
      </c>
      <c r="DD30" s="236">
        <v>6</v>
      </c>
      <c r="DE30" s="236"/>
      <c r="DF30" s="186"/>
      <c r="DG30" s="268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2"/>
      <c r="DU30" s="272"/>
      <c r="DV30" s="272"/>
      <c r="DW30" s="271"/>
      <c r="DX30" s="271"/>
      <c r="DY30" s="272"/>
      <c r="DZ30" s="271"/>
      <c r="EA30" s="271"/>
      <c r="EB30" s="271"/>
      <c r="EC30" s="317"/>
      <c r="ED30" s="247"/>
      <c r="EE30" s="252"/>
      <c r="EF30" s="252"/>
      <c r="EG30" s="252"/>
      <c r="EH30" s="252"/>
      <c r="EI30" s="252"/>
      <c r="EJ30" s="252"/>
      <c r="EK30" s="252"/>
      <c r="EL30" s="252"/>
      <c r="EM30" s="253"/>
      <c r="EN30" s="252"/>
      <c r="EO30" s="253"/>
      <c r="EP30" s="252"/>
      <c r="EQ30" s="253"/>
      <c r="ER30" s="253"/>
      <c r="ES30" s="253"/>
      <c r="ET30" s="252"/>
      <c r="EU30" s="252"/>
      <c r="EV30" s="253"/>
      <c r="EW30" s="252"/>
      <c r="EX30" s="252"/>
      <c r="EY30" s="252"/>
    </row>
    <row r="31" spans="1:155" ht="39" customHeight="1">
      <c r="A31" s="163">
        <v>5</v>
      </c>
      <c r="B31" s="160" t="s">
        <v>132</v>
      </c>
      <c r="C31" s="160">
        <f>SUM('Sh1-Breakup'!C86)</f>
        <v>680</v>
      </c>
      <c r="D31" s="170">
        <f>SUM('Sh1-Breakup'!D86)</f>
        <v>937.85</v>
      </c>
      <c r="E31" s="160">
        <f>SUM('Sh1-Breakup'!E86)</f>
        <v>5440</v>
      </c>
      <c r="F31" s="160">
        <f>SUM('Sh1-Breakup'!F86)</f>
        <v>914</v>
      </c>
      <c r="G31" s="160">
        <f>SUM('Sh1-Breakup'!H86)</f>
        <v>0</v>
      </c>
      <c r="H31" s="160">
        <f>SUM('Sh1-Breakup'!I86)</f>
        <v>0</v>
      </c>
      <c r="I31" s="160">
        <f>SUM('Sh1-Breakup'!J86)</f>
        <v>42</v>
      </c>
      <c r="J31" s="160">
        <f>SUM('Sh1-Breakup'!K86)</f>
        <v>210.08</v>
      </c>
      <c r="K31" s="160">
        <f>SUM('Sh1-Breakup'!L86)</f>
        <v>42</v>
      </c>
      <c r="L31" s="160">
        <f>SUM('Sh1-Breakup'!M86)</f>
        <v>210.08</v>
      </c>
      <c r="M31" s="160">
        <f>SUM('Sh1-Breakup'!N86)</f>
        <v>256</v>
      </c>
      <c r="N31" s="170">
        <f>SUM('Sh1-Breakup'!U86)</f>
        <v>6.176470588235294</v>
      </c>
      <c r="O31" s="170">
        <f>SUM('Sh1-Breakup'!V86)</f>
        <v>22.40017060297489</v>
      </c>
      <c r="P31" s="170">
        <f>SUM('Sh1-Breakup'!W86)</f>
        <v>4.705882352941177</v>
      </c>
      <c r="Q31" s="160">
        <f>SUM('Sh1-Breakup'!X86)</f>
        <v>0</v>
      </c>
      <c r="R31" s="170">
        <f>SUM('Sh1-Breakup'!Y86)</f>
        <v>5.001904761904762</v>
      </c>
      <c r="S31" s="170">
        <f>SUM('Sh1-Breakup'!Z86)</f>
        <v>20.00761904761905</v>
      </c>
      <c r="T31" s="160">
        <f>SUM('Sh1-Breakup'!AA86)</f>
        <v>0</v>
      </c>
      <c r="U31" s="180">
        <f>SUM(J31-L31)</f>
        <v>0</v>
      </c>
      <c r="V31" s="175">
        <v>346.83</v>
      </c>
      <c r="W31" s="198"/>
      <c r="X31" s="198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98"/>
      <c r="AT31" s="198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1"/>
      <c r="BG31" s="201"/>
      <c r="BH31" s="201"/>
      <c r="BI31" s="200"/>
      <c r="BJ31" s="200"/>
      <c r="BK31" s="200"/>
      <c r="BL31" s="200"/>
      <c r="BM31" s="200"/>
      <c r="BN31" s="200"/>
      <c r="BO31" s="229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229"/>
      <c r="CJ31" s="239"/>
      <c r="CK31" s="1795" t="s">
        <v>117</v>
      </c>
      <c r="CL31" s="1795"/>
      <c r="CM31" s="186">
        <f>SUM('Sh1-Breakup'!CI63)</f>
        <v>16522</v>
      </c>
      <c r="CN31" s="188">
        <f>SUM('Sh1-Breakup'!CJ63)</f>
        <v>21968.826</v>
      </c>
      <c r="CO31" s="186">
        <f>SUM('Sh1-Breakup'!CK63)</f>
        <v>132176</v>
      </c>
      <c r="CP31" s="186">
        <f>SUM('Sh1-Breakup'!CL63)</f>
        <v>35386</v>
      </c>
      <c r="CQ31" s="186">
        <f>SUM('Sh1-Breakup'!CO63)</f>
        <v>5537</v>
      </c>
      <c r="CR31" s="186" t="e">
        <f>SUM('Sh1-Breakup'!#REF!)</f>
        <v>#REF!</v>
      </c>
      <c r="CS31" s="186">
        <f>SUM('Sh1-Breakup'!CP63)</f>
        <v>4701</v>
      </c>
      <c r="CT31" s="188">
        <f>SUM('Sh1-Breakup'!CQ63)</f>
        <v>11643.079999999998</v>
      </c>
      <c r="CU31" s="186">
        <f>SUM('Sh1-Breakup'!CR63)</f>
        <v>1305</v>
      </c>
      <c r="CV31" s="188">
        <f>SUM('Sh1-Breakup'!CS63)</f>
        <v>2980.7699999999995</v>
      </c>
      <c r="CW31" s="186">
        <f>SUM('Sh1-Breakup'!CT63)</f>
        <v>11143</v>
      </c>
      <c r="CX31" s="188">
        <f>SUM('Sh1-Breakup'!DA63)</f>
        <v>7.898559496429004</v>
      </c>
      <c r="CY31" s="188">
        <f>SUM('Sh1-Breakup'!DB63)</f>
        <v>13.568180657446144</v>
      </c>
      <c r="CZ31" s="188">
        <f>SUM('Sh1-Breakup'!DC63)</f>
        <v>8.430426098535285</v>
      </c>
      <c r="DA31" s="186">
        <f>SUM('Sh1-Breakup'!DD63)</f>
        <v>1666</v>
      </c>
      <c r="DB31" s="188">
        <f>SUM('Sh1-Breakup'!DE63)</f>
        <v>2.2841149425287353</v>
      </c>
      <c r="DC31" s="188">
        <f>SUM('Sh1-Breakup'!DF63)</f>
        <v>9.136459770114941</v>
      </c>
      <c r="DD31" s="236">
        <f>SUM('Sh1-Breakup'!DG63)</f>
        <v>107</v>
      </c>
      <c r="DE31" s="236"/>
      <c r="DF31" s="186"/>
      <c r="DG31" s="1794" t="s">
        <v>151</v>
      </c>
      <c r="DH31" s="1794"/>
      <c r="DI31" s="271">
        <f>SUM('Sh1-Breakup'!CI50)</f>
        <v>13337</v>
      </c>
      <c r="DJ31" s="271">
        <f>SUM('Sh1-Breakup'!CJ50)</f>
        <v>17553.613999999998</v>
      </c>
      <c r="DK31" s="271">
        <f>SUM('Sh1-Breakup'!CK50)</f>
        <v>106696</v>
      </c>
      <c r="DL31" s="271">
        <f>SUM('Sh1-Breakup'!CL50)</f>
        <v>81819</v>
      </c>
      <c r="DM31" s="271">
        <f>SUM('Sh1-Breakup'!CO50)</f>
        <v>62</v>
      </c>
      <c r="DN31" s="271" t="e">
        <f>SUM('Sh1-Breakup'!#REF!)</f>
        <v>#REF!</v>
      </c>
      <c r="DO31" s="271">
        <f>SUM('Sh1-Breakup'!CP50)</f>
        <v>2893</v>
      </c>
      <c r="DP31" s="271">
        <f>SUM('Sh1-Breakup'!CQ50)</f>
        <v>2638.86</v>
      </c>
      <c r="DQ31" s="271">
        <f>SUM('Sh1-Breakup'!CR50)</f>
        <v>1431</v>
      </c>
      <c r="DR31" s="271">
        <f>SUM('Sh1-Breakup'!CS50)</f>
        <v>1692.8899999999999</v>
      </c>
      <c r="DS31" s="271">
        <f>SUM('Sh1-Breakup'!CT50)</f>
        <v>5233</v>
      </c>
      <c r="DT31" s="272">
        <f>SUM('Sh1-Breakup'!DA50)</f>
        <v>44.2803331448098</v>
      </c>
      <c r="DU31" s="272">
        <f>SUM('Sh1-Breakup'!DB50)</f>
        <v>54.44398948281721</v>
      </c>
      <c r="DV31" s="272">
        <f>SUM('Sh1-Breakup'!DC50)</f>
        <v>28.689089659730705</v>
      </c>
      <c r="DW31" s="271">
        <f>SUM('Sh1-Breakup'!DD50)</f>
        <v>1852</v>
      </c>
      <c r="DX31" s="272">
        <f>SUM('Sh1-Breakup'!DE50)</f>
        <v>1.1830118798043325</v>
      </c>
      <c r="DY31" s="272">
        <f>SUM('Sh1-Breakup'!DF50)</f>
        <v>23.90279865152953</v>
      </c>
      <c r="DZ31" s="271">
        <f>SUM('Sh1-Breakup'!DG50)</f>
        <v>0</v>
      </c>
      <c r="EA31" s="271"/>
      <c r="EB31" s="271"/>
      <c r="EC31" s="317"/>
      <c r="ED31" s="1847" t="s">
        <v>151</v>
      </c>
      <c r="EE31" s="1788"/>
      <c r="EF31" s="252">
        <f>SUM('Sh1-Breakup'!CI50)</f>
        <v>13337</v>
      </c>
      <c r="EG31" s="252">
        <f>SUM('Sh1-Breakup'!CJ50)</f>
        <v>17553.613999999998</v>
      </c>
      <c r="EH31" s="252">
        <f>SUM('Sh1-Breakup'!CK50)</f>
        <v>106696</v>
      </c>
      <c r="EI31" s="252">
        <f>SUM('Sh1-Breakup'!CL50)</f>
        <v>81819</v>
      </c>
      <c r="EJ31" s="252">
        <f>SUM('Sh1-Breakup'!CO50)</f>
        <v>62</v>
      </c>
      <c r="EK31" s="252" t="e">
        <f>SUM('Sh1-Breakup'!#REF!)</f>
        <v>#REF!</v>
      </c>
      <c r="EL31" s="252">
        <f>SUM('Sh1-Breakup'!CP50)</f>
        <v>2893</v>
      </c>
      <c r="EM31" s="253">
        <f>SUM('Sh1-Breakup'!CQ50)</f>
        <v>2638.86</v>
      </c>
      <c r="EN31" s="252">
        <f>SUM('Sh1-Breakup'!CR50)</f>
        <v>1431</v>
      </c>
      <c r="EO31" s="253">
        <f>SUM('Sh1-Breakup'!CS50)</f>
        <v>1692.8899999999999</v>
      </c>
      <c r="EP31" s="252">
        <f>SUM('Sh1-Breakup'!CT50)</f>
        <v>5233</v>
      </c>
      <c r="EQ31" s="253">
        <f>SUM('Sh1-Breakup'!DA50)</f>
        <v>44.2803331448098</v>
      </c>
      <c r="ER31" s="253">
        <f>SUM('Sh1-Breakup'!DB50)</f>
        <v>54.44398948281721</v>
      </c>
      <c r="ES31" s="253">
        <f>SUM('Sh1-Breakup'!DC50)</f>
        <v>28.689089659730705</v>
      </c>
      <c r="ET31" s="252">
        <f>SUM('Sh1-Breakup'!DD50)</f>
        <v>1852</v>
      </c>
      <c r="EU31" s="253">
        <f>SUM('Sh1-Breakup'!DE50)</f>
        <v>1.1830118798043325</v>
      </c>
      <c r="EV31" s="253">
        <f>SUM('Sh1-Breakup'!DF50)</f>
        <v>23.90279865152953</v>
      </c>
      <c r="EW31" s="252">
        <f>SUM('Sh1-Breakup'!DG50)</f>
        <v>0</v>
      </c>
      <c r="EX31" s="252"/>
      <c r="EY31" s="252"/>
    </row>
    <row r="32" spans="1:155" ht="39" customHeight="1">
      <c r="A32" s="163">
        <v>6</v>
      </c>
      <c r="B32" s="158" t="s">
        <v>133</v>
      </c>
      <c r="C32" s="314">
        <f>SUM('Sh1-Breakup'!C88)</f>
        <v>628</v>
      </c>
      <c r="D32" s="314">
        <f>SUM('Sh1-Breakup'!D88)</f>
        <v>865.7</v>
      </c>
      <c r="E32" s="314">
        <f>SUM('Sh1-Breakup'!E88)</f>
        <v>5024</v>
      </c>
      <c r="F32" s="314">
        <f>SUM('Sh1-Breakup'!F88)</f>
        <v>683</v>
      </c>
      <c r="G32" s="314">
        <f>SUM('Sh1-Breakup'!H88)</f>
        <v>430</v>
      </c>
      <c r="H32" s="314">
        <f>SUM('Sh1-Breakup'!I88)</f>
        <v>70</v>
      </c>
      <c r="I32" s="314">
        <f>SUM('Sh1-Breakup'!J88)</f>
        <v>25</v>
      </c>
      <c r="J32" s="314">
        <f>SUM('Sh1-Breakup'!K88)</f>
        <v>143.6</v>
      </c>
      <c r="K32" s="314">
        <f>SUM('Sh1-Breakup'!L88)</f>
        <v>18</v>
      </c>
      <c r="L32" s="314">
        <f>SUM('Sh1-Breakup'!M88)</f>
        <v>90.53</v>
      </c>
      <c r="M32" s="314">
        <f>SUM('Sh1-Breakup'!N88)</f>
        <v>110</v>
      </c>
      <c r="N32" s="313">
        <f>SUM('Sh1-Breakup'!U88)</f>
        <v>2.8662420382165608</v>
      </c>
      <c r="O32" s="313">
        <f>SUM('Sh1-Breakup'!V88)</f>
        <v>10.457433290978399</v>
      </c>
      <c r="P32" s="313">
        <f>SUM('Sh1-Breakup'!W88)</f>
        <v>2.1894904458598723</v>
      </c>
      <c r="Q32" s="314">
        <f>SUM('Sh1-Breakup'!X88)</f>
        <v>20</v>
      </c>
      <c r="R32" s="313">
        <f>SUM('Sh1-Breakup'!Y88)</f>
        <v>5.029444444444445</v>
      </c>
      <c r="S32" s="313">
        <f>SUM('Sh1-Breakup'!Z88)</f>
        <v>20.11777777777778</v>
      </c>
      <c r="T32" s="314">
        <f>SUM('Sh1-Breakup'!AA88)</f>
        <v>0</v>
      </c>
      <c r="U32" s="313">
        <f>SUM(J32-L32)</f>
        <v>53.06999999999999</v>
      </c>
      <c r="V32" s="313">
        <v>168.84</v>
      </c>
      <c r="W32" s="1795" t="s">
        <v>95</v>
      </c>
      <c r="X32" s="1795"/>
      <c r="Y32" s="186">
        <f>SUM('Sh1-Breakup'!CI24)</f>
        <v>7648</v>
      </c>
      <c r="Z32" s="188">
        <f>SUM('Sh1-Breakup'!CJ24)</f>
        <v>11073.19</v>
      </c>
      <c r="AA32" s="186">
        <f>SUM('Sh1-Breakup'!CK24)</f>
        <v>61184</v>
      </c>
      <c r="AB32" s="186">
        <f>SUM('Sh1-Breakup'!CL24)</f>
        <v>7829</v>
      </c>
      <c r="AC32" s="186">
        <f>SUM('Sh1-Breakup'!CO24)</f>
        <v>731</v>
      </c>
      <c r="AD32" s="186" t="e">
        <f>SUM('Sh1-Breakup'!#REF!)</f>
        <v>#REF!</v>
      </c>
      <c r="AE32" s="186">
        <f>SUM('Sh1-Breakup'!CP24)</f>
        <v>524</v>
      </c>
      <c r="AF32" s="188">
        <f>SUM('Sh1-Breakup'!CQ24)</f>
        <v>554.8499999999999</v>
      </c>
      <c r="AG32" s="186">
        <f>SUM('Sh1-Breakup'!CR24)</f>
        <v>111</v>
      </c>
      <c r="AH32" s="186">
        <f>SUM('Sh1-Breakup'!CS24)</f>
        <v>275</v>
      </c>
      <c r="AI32" s="186">
        <f>SUM('Sh1-Breakup'!CT24)</f>
        <v>880</v>
      </c>
      <c r="AJ32" s="186">
        <f>SUM('Sh1-Breakup'!DA24)</f>
        <v>1.4513598326359833</v>
      </c>
      <c r="AK32" s="188">
        <f>SUM('Sh1-Breakup'!DB24)</f>
        <v>2.483475854744658</v>
      </c>
      <c r="AL32" s="188">
        <f>SUM('Sh1-Breakup'!DC24)</f>
        <v>1.4382845188284519</v>
      </c>
      <c r="AM32" s="186">
        <f>SUM('Sh1-Breakup'!DD24)</f>
        <v>0</v>
      </c>
      <c r="AN32" s="188">
        <f>SUM('Sh1-Breakup'!DE24)</f>
        <v>2.4774774774774775</v>
      </c>
      <c r="AO32" s="188">
        <f>SUM('Sh1-Breakup'!DF24)</f>
        <v>9.90990990990991</v>
      </c>
      <c r="AP32" s="186">
        <f>SUM('Sh1-Breakup'!DG24)</f>
        <v>0</v>
      </c>
      <c r="AQ32" s="188">
        <f>SUM(AF32-AH32)</f>
        <v>279.8499999999999</v>
      </c>
      <c r="AR32" s="188">
        <v>2999.48</v>
      </c>
      <c r="AS32" s="198"/>
      <c r="AT32" s="186" t="s">
        <v>95</v>
      </c>
      <c r="AU32" s="184">
        <f>SUM('Sh1-Breakup'!CI12)</f>
        <v>2630</v>
      </c>
      <c r="AV32" s="184">
        <f>SUM('Sh1-Breakup'!CJ12)</f>
        <v>3101.28</v>
      </c>
      <c r="AW32" s="184">
        <f>SUM('Sh1-Breakup'!CK12)</f>
        <v>21040</v>
      </c>
      <c r="AX32" s="184">
        <f>SUM('Sh1-Breakup'!CL12)</f>
        <v>2870</v>
      </c>
      <c r="AY32" s="184">
        <f>SUM('Sh1-Breakup'!CO12)</f>
        <v>1489</v>
      </c>
      <c r="AZ32" s="184" t="e">
        <f>SUM('Sh1-Breakup'!#REF!)</f>
        <v>#REF!</v>
      </c>
      <c r="BA32" s="184">
        <f>SUM('Sh1-Breakup'!CP12)</f>
        <v>561</v>
      </c>
      <c r="BB32" s="184">
        <f>SUM('Sh1-Breakup'!CQ12)</f>
        <v>1216.13</v>
      </c>
      <c r="BC32" s="184">
        <f>SUM('Sh1-Breakup'!CR12)</f>
        <v>296</v>
      </c>
      <c r="BD32" s="184">
        <f>SUM('Sh1-Breakup'!CS12)</f>
        <v>719.8</v>
      </c>
      <c r="BE32" s="184">
        <f>SUM('Sh1-Breakup'!CT12)</f>
        <v>1470</v>
      </c>
      <c r="BF32" s="203">
        <f>SUM('Sh1-Breakup'!DA12)</f>
        <v>11.254752851711027</v>
      </c>
      <c r="BG32" s="203">
        <f>SUM('Sh1-Breakup'!DB12)</f>
        <v>23.209771449208066</v>
      </c>
      <c r="BH32" s="203">
        <f>SUM('Sh1-Breakup'!DC12)</f>
        <v>6.986692015209125</v>
      </c>
      <c r="BI32" s="184">
        <f>SUM('Sh1-Breakup'!DD12)</f>
        <v>395</v>
      </c>
      <c r="BJ32" s="203">
        <f>SUM('Sh1-Breakup'!DE12)</f>
        <v>2.4317567567567564</v>
      </c>
      <c r="BK32" s="203">
        <f>SUM('Sh1-Breakup'!DF12)</f>
        <v>9.727027027027026</v>
      </c>
      <c r="BL32" s="184">
        <f>SUM('Sh1-Breakup'!DG12)</f>
        <v>104</v>
      </c>
      <c r="BM32" s="203">
        <f>SUM(BB32-BD32)</f>
        <v>496.33000000000015</v>
      </c>
      <c r="BN32" s="203">
        <v>545.96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803" t="s">
        <v>118</v>
      </c>
      <c r="CL32" s="1803"/>
      <c r="CM32" s="186">
        <f>SUM('Sh1-Breakup'!CI91)</f>
        <v>103107</v>
      </c>
      <c r="CN32" s="188">
        <f>SUM('Sh1-Breakup'!CJ91)</f>
        <v>138000.00000000003</v>
      </c>
      <c r="CO32" s="186">
        <f>SUM('Sh1-Breakup'!CK91)</f>
        <v>824856</v>
      </c>
      <c r="CP32" s="186">
        <f>SUM('Sh1-Breakup'!CL91)</f>
        <v>264610</v>
      </c>
      <c r="CQ32" s="186">
        <f>SUM('Sh1-Breakup'!CO91)</f>
        <v>22850</v>
      </c>
      <c r="CR32" s="186" t="e">
        <f>SUM('Sh1-Breakup'!#REF!)</f>
        <v>#REF!</v>
      </c>
      <c r="CS32" s="186">
        <f>SUM('Sh1-Breakup'!CP91)</f>
        <v>20908</v>
      </c>
      <c r="CT32" s="188">
        <f>SUM('Sh1-Breakup'!CQ91)</f>
        <v>44160.94</v>
      </c>
      <c r="CU32" s="186">
        <f>SUM('Sh1-Breakup'!CR91)</f>
        <v>9077</v>
      </c>
      <c r="CV32" s="188">
        <f>SUM('Sh1-Breakup'!CS91)</f>
        <v>19606.73</v>
      </c>
      <c r="CW32" s="186">
        <f>SUM('Sh1-Breakup'!CT91)</f>
        <v>61569</v>
      </c>
      <c r="CX32" s="188">
        <f>SUM('Sh1-Breakup'!DA91)</f>
        <v>8.80347600065951</v>
      </c>
      <c r="CY32" s="188">
        <f>SUM('Sh1-Breakup'!DB91)</f>
        <v>14.207775362318836</v>
      </c>
      <c r="CZ32" s="188">
        <f>SUM('Sh1-Breakup'!DC91)</f>
        <v>7.46421193517414</v>
      </c>
      <c r="DA32" s="186">
        <f>SUM('Sh1-Breakup'!DD91)</f>
        <v>10794</v>
      </c>
      <c r="DB32" s="188">
        <f>SUM('Sh1-Breakup'!DE91)</f>
        <v>2.160045169108736</v>
      </c>
      <c r="DC32" s="188">
        <f>SUM('Sh1-Breakup'!DF91)</f>
        <v>8.640180676434944</v>
      </c>
      <c r="DD32" s="236">
        <f>SUM('Sh1-Breakup'!DG91)</f>
        <v>499</v>
      </c>
      <c r="DE32" s="236"/>
      <c r="DF32" s="186"/>
      <c r="DG32" s="268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2"/>
      <c r="DU32" s="272"/>
      <c r="DV32" s="272"/>
      <c r="DW32" s="271"/>
      <c r="DX32" s="272"/>
      <c r="DY32" s="272"/>
      <c r="DZ32" s="271"/>
      <c r="EA32" s="271"/>
      <c r="EB32" s="271"/>
      <c r="EC32" s="317"/>
      <c r="ED32" s="247"/>
      <c r="EE32" s="252"/>
      <c r="EF32" s="252"/>
      <c r="EG32" s="252"/>
      <c r="EH32" s="252"/>
      <c r="EI32" s="252"/>
      <c r="EJ32" s="252"/>
      <c r="EK32" s="252"/>
      <c r="EL32" s="252"/>
      <c r="EM32" s="253"/>
      <c r="EN32" s="252"/>
      <c r="EO32" s="253"/>
      <c r="EP32" s="252"/>
      <c r="EQ32" s="253"/>
      <c r="ER32" s="253"/>
      <c r="ES32" s="253"/>
      <c r="ET32" s="252"/>
      <c r="EU32" s="253"/>
      <c r="EV32" s="253"/>
      <c r="EW32" s="252"/>
      <c r="EX32" s="252"/>
      <c r="EY32" s="252"/>
    </row>
    <row r="33" spans="1:155" ht="39" customHeight="1">
      <c r="A33" s="160"/>
      <c r="B33" s="186" t="s">
        <v>134</v>
      </c>
      <c r="C33" s="187">
        <f>SUM(C18+C23+C28+C30+C31+C32)</f>
        <v>12378</v>
      </c>
      <c r="D33" s="188">
        <f aca="true" t="shared" si="0" ref="D33:L33">SUM(D18+D23+D28+D30+D31+D32)</f>
        <v>17073.57</v>
      </c>
      <c r="E33" s="187">
        <f t="shared" si="0"/>
        <v>99024</v>
      </c>
      <c r="F33" s="187">
        <f t="shared" si="0"/>
        <v>32880</v>
      </c>
      <c r="G33" s="187">
        <f t="shared" si="0"/>
        <v>4146</v>
      </c>
      <c r="H33" s="187" t="e">
        <f t="shared" si="0"/>
        <v>#REF!</v>
      </c>
      <c r="I33" s="187">
        <f t="shared" si="0"/>
        <v>1612</v>
      </c>
      <c r="J33" s="188">
        <f t="shared" si="0"/>
        <v>6233.41</v>
      </c>
      <c r="K33" s="187">
        <f t="shared" si="0"/>
        <v>875</v>
      </c>
      <c r="L33" s="188">
        <f t="shared" si="0"/>
        <v>2735.5200000000004</v>
      </c>
      <c r="M33" s="187">
        <f>SUM(M18+M23+M28+M30+M31+M32)</f>
        <v>8534</v>
      </c>
      <c r="N33" s="188">
        <f>SUM(K33/C33)*100</f>
        <v>7.068993375343351</v>
      </c>
      <c r="O33" s="188">
        <f>SUM(L33/D33)*100</f>
        <v>16.021956743668724</v>
      </c>
      <c r="P33" s="188">
        <f>SUM(M33/E33)*100</f>
        <v>8.618112780740022</v>
      </c>
      <c r="Q33" s="187">
        <f>SUM(Q18+Q23+Q28+Q30+Q31+Q32)</f>
        <v>1410</v>
      </c>
      <c r="R33" s="188">
        <f>SUM(L33/K33)</f>
        <v>3.126308571428572</v>
      </c>
      <c r="S33" s="188">
        <f>SUM(M33/L33)</f>
        <v>3.11969936246125</v>
      </c>
      <c r="T33" s="187">
        <f>SUM(T18+T23+T28+T30+T31+T32)</f>
        <v>0</v>
      </c>
      <c r="U33" s="180"/>
      <c r="V33" s="187"/>
      <c r="W33" s="1795" t="s">
        <v>136</v>
      </c>
      <c r="X33" s="1795"/>
      <c r="Y33" s="186">
        <f>SUM('Sh1-Breakup'!CI28)</f>
        <v>21730</v>
      </c>
      <c r="Z33" s="188">
        <f>SUM('Sh1-Breakup'!CJ28)</f>
        <v>31013.658000000003</v>
      </c>
      <c r="AA33" s="186">
        <f>SUM('Sh1-Breakup'!CK28)</f>
        <v>173840</v>
      </c>
      <c r="AB33" s="186">
        <f>SUM('Sh1-Breakup'!CL28)</f>
        <v>66061</v>
      </c>
      <c r="AC33" s="186">
        <f>SUM('Sh1-Breakup'!CO28)</f>
        <v>5039</v>
      </c>
      <c r="AD33" s="186" t="e">
        <f>SUM('Sh1-Breakup'!#REF!)</f>
        <v>#REF!</v>
      </c>
      <c r="AE33" s="186">
        <f>SUM('Sh1-Breakup'!CP28)</f>
        <v>3443</v>
      </c>
      <c r="AF33" s="188">
        <f>SUM('Sh1-Breakup'!CQ28)</f>
        <v>5516.389999999999</v>
      </c>
      <c r="AG33" s="186">
        <f>SUM('Sh1-Breakup'!CR28)</f>
        <v>2231</v>
      </c>
      <c r="AH33" s="186">
        <f>SUM('Sh1-Breakup'!CS28)</f>
        <v>3991.5200000000004</v>
      </c>
      <c r="AI33" s="186">
        <f>SUM('Sh1-Breakup'!CT28)</f>
        <v>16286</v>
      </c>
      <c r="AJ33" s="188">
        <f>SUM('Sh1-Breakup'!DA28)</f>
        <v>10.266912103083294</v>
      </c>
      <c r="AK33" s="188">
        <f>SUM('Sh1-Breakup'!DB28)</f>
        <v>12.870200606455388</v>
      </c>
      <c r="AL33" s="188">
        <f>SUM('Sh1-Breakup'!DC28)</f>
        <v>9.368384721583064</v>
      </c>
      <c r="AM33" s="186">
        <f>SUM('Sh1-Breakup'!DD28)</f>
        <v>1984</v>
      </c>
      <c r="AN33" s="188">
        <f>SUM('Sh1-Breakup'!DE28)</f>
        <v>1.789116987897804</v>
      </c>
      <c r="AO33" s="188">
        <f>SUM('Sh1-Breakup'!DF28)</f>
        <v>7.156467951591216</v>
      </c>
      <c r="AP33" s="186">
        <f>SUM('Sh1-Breakup'!DG28)</f>
        <v>0</v>
      </c>
      <c r="AQ33" s="186"/>
      <c r="AR33" s="186"/>
      <c r="AS33" s="198"/>
      <c r="AT33" s="186" t="s">
        <v>117</v>
      </c>
      <c r="AU33" s="184">
        <f>SUM('Sh1-Breakup'!CI21)</f>
        <v>15972</v>
      </c>
      <c r="AV33" s="184">
        <f>SUM('Sh1-Breakup'!CJ21)</f>
        <v>19684.766000000003</v>
      </c>
      <c r="AW33" s="184">
        <f>SUM('Sh1-Breakup'!CK21)</f>
        <v>127776</v>
      </c>
      <c r="AX33" s="184">
        <f>SUM('Sh1-Breakup'!CL21)</f>
        <v>20791</v>
      </c>
      <c r="AY33" s="184">
        <f>SUM('Sh1-Breakup'!CO21)</f>
        <v>5403</v>
      </c>
      <c r="AZ33" s="184" t="e">
        <f>SUM('Sh1-Breakup'!#REF!)</f>
        <v>#REF!</v>
      </c>
      <c r="BA33" s="184">
        <f>SUM('Sh1-Breakup'!CP21)</f>
        <v>4346</v>
      </c>
      <c r="BB33" s="203">
        <f>SUM('Sh1-Breakup'!CQ21)</f>
        <v>8358.19</v>
      </c>
      <c r="BC33" s="184">
        <f>SUM('Sh1-Breakup'!CR21)</f>
        <v>1610</v>
      </c>
      <c r="BD33" s="203">
        <f>SUM('Sh1-Breakup'!CS21)</f>
        <v>3932.5299999999997</v>
      </c>
      <c r="BE33" s="184">
        <f>SUM('Sh1-Breakup'!CT21)</f>
        <v>9963</v>
      </c>
      <c r="BF33" s="203">
        <f>SUM('Sh1-Breakup'!DA21)</f>
        <v>10.0801402454295</v>
      </c>
      <c r="BG33" s="203">
        <f>SUM('Sh1-Breakup'!DB21)</f>
        <v>19.97752983195228</v>
      </c>
      <c r="BH33" s="203">
        <f>SUM('Sh1-Breakup'!DC21)</f>
        <v>7.797238918106688</v>
      </c>
      <c r="BI33" s="184">
        <f>SUM('Sh1-Breakup'!DD21)</f>
        <v>1864</v>
      </c>
      <c r="BJ33" s="203">
        <f>SUM('Sh1-Breakup'!DE21)</f>
        <v>2.442565217391304</v>
      </c>
      <c r="BK33" s="203">
        <f>SUM('Sh1-Breakup'!DF21)</f>
        <v>9.770260869565217</v>
      </c>
      <c r="BL33" s="184">
        <f>SUM('Sh1-Breakup'!DG21)</f>
        <v>357</v>
      </c>
      <c r="BM33" s="184" t="s">
        <v>148</v>
      </c>
      <c r="BN33" s="184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794" t="s">
        <v>118</v>
      </c>
      <c r="DH33" s="1794"/>
      <c r="DI33" s="271">
        <f>SUM('Sh1-Breakup'!CI91)</f>
        <v>103107</v>
      </c>
      <c r="DJ33" s="272">
        <f>SUM('Sh1-Breakup'!CJ91)</f>
        <v>138000.00000000003</v>
      </c>
      <c r="DK33" s="271">
        <f>SUM('Sh1-Breakup'!CK91)</f>
        <v>824856</v>
      </c>
      <c r="DL33" s="271">
        <f>SUM('Sh1-Breakup'!CL91)</f>
        <v>264610</v>
      </c>
      <c r="DM33" s="271">
        <f>SUM('Sh1-Breakup'!CO91)</f>
        <v>22850</v>
      </c>
      <c r="DN33" s="271" t="e">
        <f>SUM('Sh1-Breakup'!#REF!)</f>
        <v>#REF!</v>
      </c>
      <c r="DO33" s="271">
        <f>SUM('Sh1-Breakup'!CP91)</f>
        <v>20908</v>
      </c>
      <c r="DP33" s="272">
        <f>SUM('Sh1-Breakup'!CQ91)</f>
        <v>44160.94</v>
      </c>
      <c r="DQ33" s="271">
        <f>SUM('Sh1-Breakup'!CR91)</f>
        <v>9077</v>
      </c>
      <c r="DR33" s="272">
        <f>SUM('Sh1-Breakup'!CS91)</f>
        <v>19606.73</v>
      </c>
      <c r="DS33" s="271">
        <f>SUM('Sh1-Breakup'!CT91)</f>
        <v>61569</v>
      </c>
      <c r="DT33" s="272">
        <f>SUM('Sh1-Breakup'!DA91)</f>
        <v>8.80347600065951</v>
      </c>
      <c r="DU33" s="272">
        <f>SUM('Sh1-Breakup'!DB91)</f>
        <v>14.207775362318836</v>
      </c>
      <c r="DV33" s="272">
        <f>SUM('Sh1-Breakup'!DC91)</f>
        <v>7.46421193517414</v>
      </c>
      <c r="DW33" s="271">
        <f>SUM('Sh1-Breakup'!DD91)</f>
        <v>10794</v>
      </c>
      <c r="DX33" s="272">
        <f>SUM('Sh1-Breakup'!DE91)</f>
        <v>2.160045169108736</v>
      </c>
      <c r="DY33" s="272">
        <f>SUM('Sh1-Breakup'!DF91)</f>
        <v>8.640180676434944</v>
      </c>
      <c r="DZ33" s="271">
        <f>SUM('Sh1-Breakup'!DG91)</f>
        <v>499</v>
      </c>
      <c r="EA33" s="271"/>
      <c r="EB33" s="271"/>
      <c r="EC33" s="317"/>
      <c r="ED33" s="1847" t="s">
        <v>118</v>
      </c>
      <c r="EE33" s="1788"/>
      <c r="EF33" s="252">
        <f>SUM('Sh1-Breakup'!CI91)</f>
        <v>103107</v>
      </c>
      <c r="EG33" s="253">
        <f>SUM('Sh1-Breakup'!CJ91)</f>
        <v>138000.00000000003</v>
      </c>
      <c r="EH33" s="252">
        <f>SUM('Sh1-Breakup'!CK91)</f>
        <v>824856</v>
      </c>
      <c r="EI33" s="252">
        <f>SUM('Sh1-Breakup'!CL91)</f>
        <v>264610</v>
      </c>
      <c r="EJ33" s="252">
        <f>SUM('Sh1-Breakup'!CO91)</f>
        <v>22850</v>
      </c>
      <c r="EK33" s="252" t="e">
        <f>SUM('Sh1-Breakup'!#REF!)</f>
        <v>#REF!</v>
      </c>
      <c r="EL33" s="252">
        <f>SUM('Sh1-Breakup'!CP91)</f>
        <v>20908</v>
      </c>
      <c r="EM33" s="253">
        <f>SUM('Sh1-Breakup'!CQ91)</f>
        <v>44160.94</v>
      </c>
      <c r="EN33" s="252">
        <f>SUM('Sh1-Breakup'!CR91)</f>
        <v>9077</v>
      </c>
      <c r="EO33" s="253">
        <f>SUM('Sh1-Breakup'!CS91)</f>
        <v>19606.73</v>
      </c>
      <c r="EP33" s="252">
        <f>SUM('Sh1-Breakup'!CT91)</f>
        <v>61569</v>
      </c>
      <c r="EQ33" s="253">
        <f>SUM('Sh1-Breakup'!DA91)</f>
        <v>8.80347600065951</v>
      </c>
      <c r="ER33" s="253">
        <f>SUM('Sh1-Breakup'!DB91)</f>
        <v>14.207775362318836</v>
      </c>
      <c r="ES33" s="253">
        <f>SUM('Sh1-Breakup'!DC91)</f>
        <v>7.46421193517414</v>
      </c>
      <c r="ET33" s="252">
        <f>SUM('Sh1-Breakup'!DD91)</f>
        <v>10794</v>
      </c>
      <c r="EU33" s="253">
        <f>SUM('Sh1-Breakup'!DE91)</f>
        <v>2.160045169108736</v>
      </c>
      <c r="EV33" s="253">
        <f>SUM('Sh1-Breakup'!DF91)</f>
        <v>8.640180676434944</v>
      </c>
      <c r="EW33" s="252">
        <f>SUM('Sh1-Breakup'!DG91)</f>
        <v>499</v>
      </c>
      <c r="EX33" s="252"/>
      <c r="EY33" s="252"/>
    </row>
    <row r="34" spans="1:155" ht="39" customHeight="1">
      <c r="A34" s="160"/>
      <c r="B34" s="186" t="s">
        <v>135</v>
      </c>
      <c r="C34" s="186">
        <f>SUM('Sh1-Breakup'!CI90)</f>
        <v>25153</v>
      </c>
      <c r="D34" s="188">
        <f>SUM('Sh1-Breakup'!CJ90)</f>
        <v>34010.146</v>
      </c>
      <c r="E34" s="186">
        <f>SUM('Sh1-Breakup'!CK90)</f>
        <v>201224</v>
      </c>
      <c r="F34" s="186">
        <f>SUM('Sh1-Breakup'!CL90)</f>
        <v>39247</v>
      </c>
      <c r="G34" s="186">
        <f>SUM('Sh1-Breakup'!CO90)</f>
        <v>4817</v>
      </c>
      <c r="H34" s="186" t="e">
        <f>SUM('Sh1-Breakup'!#REF!)</f>
        <v>#REF!</v>
      </c>
      <c r="I34" s="186">
        <f>SUM('Sh1-Breakup'!CP90)</f>
        <v>2932</v>
      </c>
      <c r="J34" s="188">
        <f>SUM('Sh1-Breakup'!CQ90)</f>
        <v>9256.48</v>
      </c>
      <c r="K34" s="186">
        <f>SUM('Sh1-Breakup'!CR90)</f>
        <v>1644</v>
      </c>
      <c r="L34" s="186">
        <f>SUM('Sh1-Breakup'!CS90)</f>
        <v>4562.049999999999</v>
      </c>
      <c r="M34" s="186">
        <f>SUM('Sh1-Breakup'!CT90)</f>
        <v>13659</v>
      </c>
      <c r="N34" s="188">
        <f>SUM('Sh1-Breakup'!DA90)</f>
        <v>6.535999681946487</v>
      </c>
      <c r="O34" s="188">
        <f>SUM('Sh1-Breakup'!DB90)</f>
        <v>13.413791284518448</v>
      </c>
      <c r="P34" s="188">
        <f>SUM('Sh1-Breakup'!DC90)</f>
        <v>6.787957698882837</v>
      </c>
      <c r="Q34" s="186">
        <f>SUM('Sh1-Breakup'!DD90)</f>
        <v>2484</v>
      </c>
      <c r="R34" s="188">
        <f>SUM('Sh1-Breakup'!DE90)</f>
        <v>2.7749695863746955</v>
      </c>
      <c r="S34" s="188">
        <f>SUM('Sh1-Breakup'!DF90)</f>
        <v>11.099878345498782</v>
      </c>
      <c r="T34" s="186">
        <f>SUM('Sh1-Breakup'!DG90)</f>
        <v>0</v>
      </c>
      <c r="U34" s="186"/>
      <c r="V34" s="186"/>
      <c r="W34" s="1795" t="s">
        <v>118</v>
      </c>
      <c r="X34" s="1795"/>
      <c r="Y34" s="186">
        <f>SUM('Sh1-Breakup'!CI91)</f>
        <v>103107</v>
      </c>
      <c r="Z34" s="188">
        <f>SUM('Sh1-Breakup'!CJ91)</f>
        <v>138000.00000000003</v>
      </c>
      <c r="AA34" s="186">
        <f>SUM('Sh1-Breakup'!CK91)</f>
        <v>824856</v>
      </c>
      <c r="AB34" s="186">
        <f>SUM('Sh1-Breakup'!CL91)</f>
        <v>264610</v>
      </c>
      <c r="AC34" s="186">
        <f>SUM('Sh1-Breakup'!CO91)</f>
        <v>22850</v>
      </c>
      <c r="AD34" s="186" t="e">
        <f>SUM('Sh1-Breakup'!#REF!)</f>
        <v>#REF!</v>
      </c>
      <c r="AE34" s="186">
        <f>SUM('Sh1-Breakup'!CP91)</f>
        <v>20908</v>
      </c>
      <c r="AF34" s="188">
        <f>SUM('Sh1-Breakup'!CQ91)</f>
        <v>44160.94</v>
      </c>
      <c r="AG34" s="186">
        <f>SUM('Sh1-Breakup'!CR91)</f>
        <v>9077</v>
      </c>
      <c r="AH34" s="188">
        <f>SUM('Sh1-Breakup'!CS91)</f>
        <v>19606.73</v>
      </c>
      <c r="AI34" s="186">
        <f>SUM('Sh1-Breakup'!CT91)</f>
        <v>61569</v>
      </c>
      <c r="AJ34" s="186">
        <f>SUM('Sh1-Breakup'!DA91)</f>
        <v>8.80347600065951</v>
      </c>
      <c r="AK34" s="188">
        <f>SUM('Sh1-Breakup'!DB91)</f>
        <v>14.207775362318836</v>
      </c>
      <c r="AL34" s="188">
        <f>SUM('Sh1-Breakup'!DC91)</f>
        <v>7.46421193517414</v>
      </c>
      <c r="AM34" s="186">
        <f>SUM('Sh1-Breakup'!DD91)</f>
        <v>10794</v>
      </c>
      <c r="AN34" s="188">
        <f>SUM('Sh1-Breakup'!DE91)</f>
        <v>2.160045169108736</v>
      </c>
      <c r="AO34" s="188">
        <f>SUM('Sh1-Breakup'!DF91)</f>
        <v>8.640180676434944</v>
      </c>
      <c r="AP34" s="186">
        <f>SUM('Sh1-Breakup'!DG91)</f>
        <v>499</v>
      </c>
      <c r="AQ34" s="186"/>
      <c r="AR34" s="186"/>
      <c r="AS34" s="1795" t="s">
        <v>118</v>
      </c>
      <c r="AT34" s="1795"/>
      <c r="AU34" s="184">
        <f>SUM('Sh1-Breakup'!CI91)</f>
        <v>103107</v>
      </c>
      <c r="AV34" s="203">
        <f>SUM('Sh1-Breakup'!CJ91)</f>
        <v>138000.00000000003</v>
      </c>
      <c r="AW34" s="184">
        <f>SUM('Sh1-Breakup'!CK91)</f>
        <v>824856</v>
      </c>
      <c r="AX34" s="184">
        <f>SUM('Sh1-Breakup'!CL91)</f>
        <v>264610</v>
      </c>
      <c r="AY34" s="184">
        <f>SUM('Sh1-Breakup'!CO91)</f>
        <v>22850</v>
      </c>
      <c r="AZ34" s="184" t="e">
        <f>SUM('Sh1-Breakup'!#REF!)</f>
        <v>#REF!</v>
      </c>
      <c r="BA34" s="184">
        <f>SUM('Sh1-Breakup'!CP91)</f>
        <v>20908</v>
      </c>
      <c r="BB34" s="203">
        <f>SUM('Sh1-Breakup'!CQ91)</f>
        <v>44160.94</v>
      </c>
      <c r="BC34" s="184">
        <f>SUM('Sh1-Breakup'!CR91)</f>
        <v>9077</v>
      </c>
      <c r="BD34" s="203">
        <f>SUM('Sh1-Breakup'!CS91)</f>
        <v>19606.73</v>
      </c>
      <c r="BE34" s="184">
        <f>SUM('Sh1-Breakup'!CT91)</f>
        <v>61569</v>
      </c>
      <c r="BF34" s="203">
        <f>SUM('Sh1-Breakup'!DA91)</f>
        <v>8.80347600065951</v>
      </c>
      <c r="BG34" s="203">
        <f>SUM('Sh1-Breakup'!DB91)</f>
        <v>14.207775362318836</v>
      </c>
      <c r="BH34" s="203">
        <f>SUM('Sh1-Breakup'!DC91)</f>
        <v>7.46421193517414</v>
      </c>
      <c r="BI34" s="184">
        <f>SUM('Sh1-Breakup'!DD91)</f>
        <v>10794</v>
      </c>
      <c r="BJ34" s="203">
        <f>SUM('Sh1-Breakup'!DE91)</f>
        <v>2.160045169108736</v>
      </c>
      <c r="BK34" s="203">
        <f>SUM('Sh1-Breakup'!DF91)</f>
        <v>8.640180676434944</v>
      </c>
      <c r="BL34" s="184">
        <f>SUM('Sh1-Breakup'!DG91)</f>
        <v>499</v>
      </c>
      <c r="BM34" s="184" t="s">
        <v>148</v>
      </c>
      <c r="BN34" s="184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</row>
    <row r="35" spans="1:133" ht="39" customHeight="1" thickBot="1">
      <c r="A35" s="160"/>
      <c r="B35" s="186" t="s">
        <v>118</v>
      </c>
      <c r="C35" s="186">
        <f>SUM('Sh1-Breakup'!CI91)</f>
        <v>103107</v>
      </c>
      <c r="D35" s="188">
        <f>SUM('Sh1-Breakup'!CJ91)</f>
        <v>138000.00000000003</v>
      </c>
      <c r="E35" s="186">
        <f>SUM('Sh1-Breakup'!CK91)</f>
        <v>824856</v>
      </c>
      <c r="F35" s="186">
        <f>SUM('Sh1-Breakup'!CL91)</f>
        <v>264610</v>
      </c>
      <c r="G35" s="186">
        <f>SUM('Sh1-Breakup'!CO91)</f>
        <v>22850</v>
      </c>
      <c r="H35" s="186" t="e">
        <f>SUM('Sh1-Breakup'!#REF!)</f>
        <v>#REF!</v>
      </c>
      <c r="I35" s="186">
        <f>SUM('Sh1-Breakup'!CP91)</f>
        <v>20908</v>
      </c>
      <c r="J35" s="188">
        <f>SUM('Sh1-Breakup'!CQ91)</f>
        <v>44160.94</v>
      </c>
      <c r="K35" s="186">
        <f>SUM('Sh1-Breakup'!CR91)</f>
        <v>9077</v>
      </c>
      <c r="L35" s="188">
        <f>SUM('Sh1-Breakup'!CS91)</f>
        <v>19606.73</v>
      </c>
      <c r="M35" s="187">
        <f>SUM('Sh1-Breakup'!CT91)</f>
        <v>61569</v>
      </c>
      <c r="N35" s="188">
        <f>SUM('Sh1-Breakup'!DA91)</f>
        <v>8.80347600065951</v>
      </c>
      <c r="O35" s="188">
        <f>SUM('Sh1-Breakup'!DB91)</f>
        <v>14.207775362318836</v>
      </c>
      <c r="P35" s="188">
        <f>SUM('Sh1-Breakup'!DC91)</f>
        <v>7.46421193517414</v>
      </c>
      <c r="Q35" s="186">
        <f>SUM('Sh1-Breakup'!DD91)</f>
        <v>10794</v>
      </c>
      <c r="R35" s="188">
        <f>SUM('Sh1-Breakup'!DE91)</f>
        <v>2.160045169108736</v>
      </c>
      <c r="S35" s="188">
        <f>SUM('Sh1-Breakup'!DF91)</f>
        <v>8.640180676434944</v>
      </c>
      <c r="T35" s="186">
        <f>SUM('Sh1-Breakup'!DG91)</f>
        <v>499</v>
      </c>
      <c r="U35" s="186"/>
      <c r="V35" s="186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</row>
    <row r="36" spans="1:133" ht="65.25" customHeight="1" thickBot="1">
      <c r="A36" s="1760" t="s">
        <v>300</v>
      </c>
      <c r="B36" s="1761"/>
      <c r="C36" s="1761"/>
      <c r="D36" s="1761"/>
      <c r="E36" s="1761"/>
      <c r="F36" s="1761"/>
      <c r="G36" s="1761"/>
      <c r="H36" s="1761"/>
      <c r="I36" s="1761"/>
      <c r="J36" s="1761"/>
      <c r="K36" s="1761"/>
      <c r="L36" s="1761"/>
      <c r="M36" s="1761"/>
      <c r="N36" s="1761"/>
      <c r="O36" s="1761"/>
      <c r="P36" s="1761"/>
      <c r="Q36" s="1761"/>
      <c r="R36" s="1761"/>
      <c r="S36" s="1761"/>
      <c r="T36" s="1761"/>
      <c r="U36" s="1761"/>
      <c r="V36" s="1762"/>
      <c r="W36" s="1819" t="s">
        <v>304</v>
      </c>
      <c r="X36" s="1819"/>
      <c r="Y36" s="1819"/>
      <c r="Z36" s="1819"/>
      <c r="AA36" s="1819"/>
      <c r="AB36" s="1819"/>
      <c r="AC36" s="1819"/>
      <c r="AD36" s="1819"/>
      <c r="AE36" s="1819"/>
      <c r="AF36" s="1819"/>
      <c r="AG36" s="1819"/>
      <c r="AH36" s="1819"/>
      <c r="AI36" s="1819"/>
      <c r="AJ36" s="1819"/>
      <c r="AK36" s="1819"/>
      <c r="AL36" s="1819"/>
      <c r="AM36" s="1819"/>
      <c r="AN36" s="1819"/>
      <c r="AO36" s="1819"/>
      <c r="AP36" s="1819"/>
      <c r="AQ36" s="1819"/>
      <c r="AR36" s="1819"/>
      <c r="AS36" s="1819" t="s">
        <v>308</v>
      </c>
      <c r="AT36" s="1819"/>
      <c r="AU36" s="1819"/>
      <c r="AV36" s="1819"/>
      <c r="AW36" s="1819"/>
      <c r="AX36" s="1819"/>
      <c r="AY36" s="1819"/>
      <c r="AZ36" s="1819"/>
      <c r="BA36" s="1819"/>
      <c r="BB36" s="1819"/>
      <c r="BC36" s="1819"/>
      <c r="BD36" s="1819"/>
      <c r="BE36" s="1819"/>
      <c r="BF36" s="1819"/>
      <c r="BG36" s="1819"/>
      <c r="BH36" s="1819"/>
      <c r="BI36" s="1819"/>
      <c r="BJ36" s="1819"/>
      <c r="BK36" s="1819"/>
      <c r="BL36" s="1819"/>
      <c r="BM36" s="1819"/>
      <c r="BN36" s="1755"/>
      <c r="BO36" s="1758" t="s">
        <v>315</v>
      </c>
      <c r="BP36" s="1759"/>
      <c r="BQ36" s="1759"/>
      <c r="BR36" s="1759"/>
      <c r="BS36" s="1759"/>
      <c r="BT36" s="1759"/>
      <c r="BU36" s="1759"/>
      <c r="BV36" s="1759"/>
      <c r="BW36" s="1759"/>
      <c r="BX36" s="1759"/>
      <c r="BY36" s="1759"/>
      <c r="BZ36" s="1759"/>
      <c r="CA36" s="1759"/>
      <c r="CB36" s="1759"/>
      <c r="CC36" s="1759"/>
      <c r="CD36" s="1759"/>
      <c r="CE36" s="1759"/>
      <c r="CF36" s="1759"/>
      <c r="CG36" s="1759"/>
      <c r="CH36" s="1759"/>
      <c r="CI36" s="1759"/>
      <c r="CJ36" s="1892"/>
      <c r="CK36" s="1759" t="s">
        <v>317</v>
      </c>
      <c r="CL36" s="1759"/>
      <c r="CM36" s="1759"/>
      <c r="CN36" s="1759"/>
      <c r="CO36" s="1759"/>
      <c r="CP36" s="1759"/>
      <c r="CQ36" s="1759"/>
      <c r="CR36" s="1759"/>
      <c r="CS36" s="1759"/>
      <c r="CT36" s="1759"/>
      <c r="CU36" s="1759"/>
      <c r="CV36" s="1759"/>
      <c r="CW36" s="1759"/>
      <c r="CX36" s="1759"/>
      <c r="CY36" s="1759"/>
      <c r="CZ36" s="1759"/>
      <c r="DA36" s="1759"/>
      <c r="DB36" s="1759"/>
      <c r="DC36" s="1759"/>
      <c r="DD36" s="1759"/>
      <c r="DE36" s="1759"/>
      <c r="DF36" s="1892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</row>
    <row r="37" spans="1:155" ht="63" customHeight="1" thickBot="1">
      <c r="A37" s="223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224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3"/>
      <c r="AH37" s="1803"/>
      <c r="AI37" s="1803"/>
      <c r="AJ37" s="1803"/>
      <c r="AK37" s="1803"/>
      <c r="AL37" s="1803"/>
      <c r="AM37" s="1803"/>
      <c r="AN37" s="1803"/>
      <c r="AO37" s="1803"/>
      <c r="AP37" s="158"/>
      <c r="AQ37" s="158"/>
      <c r="AR37" s="158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5"/>
      <c r="BO37" s="1852"/>
      <c r="BP37" s="1556"/>
      <c r="BQ37" s="1556"/>
      <c r="BR37" s="1556"/>
      <c r="BS37" s="1556"/>
      <c r="BT37" s="1556"/>
      <c r="BU37" s="1556"/>
      <c r="BV37" s="1556"/>
      <c r="BW37" s="1556"/>
      <c r="BX37" s="1556"/>
      <c r="BY37" s="1556"/>
      <c r="BZ37" s="1556"/>
      <c r="CA37" s="1556"/>
      <c r="CB37" s="1556"/>
      <c r="CC37" s="1556"/>
      <c r="CD37" s="1556"/>
      <c r="CE37" s="1556"/>
      <c r="CF37" s="1556"/>
      <c r="CG37" s="1556"/>
      <c r="CH37" s="157"/>
      <c r="CI37" s="157"/>
      <c r="CJ37" s="295"/>
      <c r="CK37" s="1449"/>
      <c r="CL37" s="1449"/>
      <c r="CM37" s="1449"/>
      <c r="CN37" s="1449"/>
      <c r="CO37" s="1449"/>
      <c r="CP37" s="1449"/>
      <c r="CQ37" s="1449"/>
      <c r="CR37" s="1449"/>
      <c r="CS37" s="1449"/>
      <c r="CT37" s="1449"/>
      <c r="CU37" s="1449"/>
      <c r="CV37" s="1449"/>
      <c r="CW37" s="1449"/>
      <c r="CX37" s="1449"/>
      <c r="CY37" s="1449"/>
      <c r="CZ37" s="1449"/>
      <c r="DA37" s="1449"/>
      <c r="DB37" s="1449"/>
      <c r="DC37" s="1449"/>
      <c r="DD37" s="41"/>
      <c r="DE37" s="41"/>
      <c r="DF37" s="41"/>
      <c r="DG37" s="317"/>
      <c r="DH37" s="1760" t="s">
        <v>319</v>
      </c>
      <c r="DI37" s="1761"/>
      <c r="DJ37" s="1761"/>
      <c r="DK37" s="1761"/>
      <c r="DL37" s="1761"/>
      <c r="DM37" s="1761"/>
      <c r="DN37" s="1761"/>
      <c r="DO37" s="1761"/>
      <c r="DP37" s="1761"/>
      <c r="DQ37" s="1761"/>
      <c r="DR37" s="1761"/>
      <c r="DS37" s="1761"/>
      <c r="DT37" s="1761"/>
      <c r="DU37" s="1761"/>
      <c r="DV37" s="1761"/>
      <c r="DW37" s="1761"/>
      <c r="DX37" s="1761"/>
      <c r="DY37" s="1761"/>
      <c r="DZ37" s="1761"/>
      <c r="EA37" s="1761"/>
      <c r="EB37" s="1761"/>
      <c r="EC37" s="1762"/>
      <c r="ED37" s="1759" t="s">
        <v>324</v>
      </c>
      <c r="EE37" s="1759"/>
      <c r="EF37" s="1759"/>
      <c r="EG37" s="1759"/>
      <c r="EH37" s="1759"/>
      <c r="EI37" s="1759"/>
      <c r="EJ37" s="1759"/>
      <c r="EK37" s="1759"/>
      <c r="EL37" s="1759"/>
      <c r="EM37" s="1759"/>
      <c r="EN37" s="1759"/>
      <c r="EO37" s="1759"/>
      <c r="EP37" s="1759"/>
      <c r="EQ37" s="1759"/>
      <c r="ER37" s="1759"/>
      <c r="ES37" s="1759"/>
      <c r="ET37" s="1759"/>
      <c r="EU37" s="1759"/>
      <c r="EV37" s="1759"/>
      <c r="EW37" s="1759"/>
      <c r="EX37" s="1759"/>
      <c r="EY37" s="1892"/>
    </row>
    <row r="38" spans="1:153" ht="77.25" customHeight="1" thickBot="1">
      <c r="A38" s="223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224"/>
      <c r="W38" s="1801" t="s">
        <v>0</v>
      </c>
      <c r="X38" s="1801" t="s">
        <v>84</v>
      </c>
      <c r="Y38" s="1803" t="s">
        <v>239</v>
      </c>
      <c r="Z38" s="1803"/>
      <c r="AA38" s="1803"/>
      <c r="AB38" s="1801" t="s">
        <v>4</v>
      </c>
      <c r="AC38" s="1801" t="s">
        <v>5</v>
      </c>
      <c r="AD38" s="1801" t="s">
        <v>6</v>
      </c>
      <c r="AE38" s="1801" t="s">
        <v>7</v>
      </c>
      <c r="AF38" s="1801"/>
      <c r="AG38" s="1801" t="s">
        <v>92</v>
      </c>
      <c r="AH38" s="1801"/>
      <c r="AI38" s="1801"/>
      <c r="AJ38" s="1801" t="s">
        <v>10</v>
      </c>
      <c r="AK38" s="1801"/>
      <c r="AL38" s="1801"/>
      <c r="AM38" s="1801" t="s">
        <v>14</v>
      </c>
      <c r="AN38" s="1801" t="s">
        <v>16</v>
      </c>
      <c r="AO38" s="1801" t="s">
        <v>15</v>
      </c>
      <c r="AP38" s="1801" t="s">
        <v>202</v>
      </c>
      <c r="AQ38" s="1801" t="s">
        <v>206</v>
      </c>
      <c r="AR38" s="1801" t="s">
        <v>207</v>
      </c>
      <c r="AS38" s="1786" t="s">
        <v>0</v>
      </c>
      <c r="AT38" s="1786" t="s">
        <v>84</v>
      </c>
      <c r="AU38" s="1795" t="s">
        <v>239</v>
      </c>
      <c r="AV38" s="1795"/>
      <c r="AW38" s="184"/>
      <c r="AX38" s="1786" t="s">
        <v>4</v>
      </c>
      <c r="AY38" s="1786" t="s">
        <v>5</v>
      </c>
      <c r="AZ38" s="1786" t="s">
        <v>6</v>
      </c>
      <c r="BA38" s="1786" t="s">
        <v>7</v>
      </c>
      <c r="BB38" s="1786"/>
      <c r="BC38" s="1786" t="s">
        <v>92</v>
      </c>
      <c r="BD38" s="1786"/>
      <c r="BE38" s="193"/>
      <c r="BF38" s="1786" t="s">
        <v>10</v>
      </c>
      <c r="BG38" s="1786"/>
      <c r="BH38" s="1786"/>
      <c r="BI38" s="1786" t="s">
        <v>14</v>
      </c>
      <c r="BJ38" s="1786" t="s">
        <v>16</v>
      </c>
      <c r="BK38" s="1786" t="s">
        <v>15</v>
      </c>
      <c r="BL38" s="1786" t="s">
        <v>202</v>
      </c>
      <c r="BM38" s="1786" t="s">
        <v>224</v>
      </c>
      <c r="BN38" s="1875" t="s">
        <v>232</v>
      </c>
      <c r="BO38" s="1853" t="s">
        <v>0</v>
      </c>
      <c r="BP38" s="1823" t="s">
        <v>84</v>
      </c>
      <c r="BQ38" s="1833" t="s">
        <v>239</v>
      </c>
      <c r="BR38" s="1833"/>
      <c r="BS38" s="1833"/>
      <c r="BT38" s="1823" t="s">
        <v>4</v>
      </c>
      <c r="BU38" s="1823" t="s">
        <v>5</v>
      </c>
      <c r="BV38" s="1823" t="s">
        <v>6</v>
      </c>
      <c r="BW38" s="1823" t="s">
        <v>7</v>
      </c>
      <c r="BX38" s="1823"/>
      <c r="BY38" s="1823" t="s">
        <v>92</v>
      </c>
      <c r="BZ38" s="1823"/>
      <c r="CA38" s="1823"/>
      <c r="CB38" s="1823" t="s">
        <v>10</v>
      </c>
      <c r="CC38" s="1823"/>
      <c r="CD38" s="1823"/>
      <c r="CE38" s="1823" t="s">
        <v>14</v>
      </c>
      <c r="CF38" s="1823" t="s">
        <v>16</v>
      </c>
      <c r="CG38" s="1855" t="s">
        <v>15</v>
      </c>
      <c r="CH38" s="1888" t="s">
        <v>215</v>
      </c>
      <c r="CI38" s="1840" t="s">
        <v>213</v>
      </c>
      <c r="CJ38" s="1889" t="s">
        <v>214</v>
      </c>
      <c r="CK38" s="1810" t="s">
        <v>0</v>
      </c>
      <c r="CL38" s="1806" t="s">
        <v>84</v>
      </c>
      <c r="CM38" s="1813" t="s">
        <v>239</v>
      </c>
      <c r="CN38" s="1813"/>
      <c r="CO38" s="1813"/>
      <c r="CP38" s="1806" t="s">
        <v>4</v>
      </c>
      <c r="CQ38" s="1806" t="s">
        <v>5</v>
      </c>
      <c r="CR38" s="1806" t="s">
        <v>6</v>
      </c>
      <c r="CS38" s="1806" t="s">
        <v>7</v>
      </c>
      <c r="CT38" s="1806"/>
      <c r="CU38" s="1806" t="s">
        <v>92</v>
      </c>
      <c r="CV38" s="1806"/>
      <c r="CW38" s="1806"/>
      <c r="CX38" s="1806" t="s">
        <v>10</v>
      </c>
      <c r="CY38" s="1806"/>
      <c r="CZ38" s="1806"/>
      <c r="DA38" s="1806" t="s">
        <v>14</v>
      </c>
      <c r="DB38" s="1806" t="s">
        <v>16</v>
      </c>
      <c r="DC38" s="1804" t="s">
        <v>15</v>
      </c>
      <c r="DD38" s="1807" t="s">
        <v>85</v>
      </c>
      <c r="DE38" s="1763" t="s">
        <v>230</v>
      </c>
      <c r="DF38" s="1766" t="s">
        <v>232</v>
      </c>
      <c r="DG38" s="317"/>
      <c r="DH38" s="1896"/>
      <c r="DI38" s="1897"/>
      <c r="DJ38" s="1897"/>
      <c r="DK38" s="1897"/>
      <c r="DL38" s="1897"/>
      <c r="DM38" s="1897"/>
      <c r="DN38" s="1897"/>
      <c r="DO38" s="1897"/>
      <c r="DP38" s="1897"/>
      <c r="DQ38" s="1897"/>
      <c r="DR38" s="1897"/>
      <c r="DS38" s="1897"/>
      <c r="DT38" s="1897"/>
      <c r="DU38" s="1897"/>
      <c r="DV38" s="1897"/>
      <c r="DW38" s="1897"/>
      <c r="DX38" s="1897"/>
      <c r="DY38" s="1897"/>
      <c r="DZ38" s="1897"/>
      <c r="EA38" s="318"/>
      <c r="EB38" s="322"/>
      <c r="EC38" s="323"/>
      <c r="ED38" s="1449"/>
      <c r="EE38" s="1449"/>
      <c r="EF38" s="1449"/>
      <c r="EG38" s="1449"/>
      <c r="EH38" s="1449"/>
      <c r="EI38" s="1449"/>
      <c r="EJ38" s="1449"/>
      <c r="EK38" s="1449"/>
      <c r="EL38" s="1449"/>
      <c r="EM38" s="1449"/>
      <c r="EN38" s="1449"/>
      <c r="EO38" s="1449"/>
      <c r="EP38" s="1449"/>
      <c r="EQ38" s="1449"/>
      <c r="ER38" s="1449"/>
      <c r="ES38" s="1449"/>
      <c r="ET38" s="1449"/>
      <c r="EU38" s="1449"/>
      <c r="EV38" s="1449"/>
      <c r="EW38" s="41"/>
    </row>
    <row r="39" spans="1:155" ht="57" customHeight="1">
      <c r="A39" s="1823" t="s">
        <v>0</v>
      </c>
      <c r="B39" s="1823" t="s">
        <v>84</v>
      </c>
      <c r="C39" s="1833" t="s">
        <v>239</v>
      </c>
      <c r="D39" s="1833"/>
      <c r="E39" s="1833"/>
      <c r="F39" s="1823" t="s">
        <v>4</v>
      </c>
      <c r="G39" s="1823" t="s">
        <v>5</v>
      </c>
      <c r="H39" s="1823" t="s">
        <v>6</v>
      </c>
      <c r="I39" s="1823" t="s">
        <v>7</v>
      </c>
      <c r="J39" s="1823"/>
      <c r="K39" s="1823" t="s">
        <v>92</v>
      </c>
      <c r="L39" s="1823"/>
      <c r="M39" s="1823"/>
      <c r="N39" s="1823" t="s">
        <v>10</v>
      </c>
      <c r="O39" s="1823"/>
      <c r="P39" s="1823"/>
      <c r="Q39" s="1823" t="s">
        <v>14</v>
      </c>
      <c r="R39" s="1823" t="s">
        <v>16</v>
      </c>
      <c r="S39" s="1827" t="s">
        <v>15</v>
      </c>
      <c r="T39" s="1869" t="s">
        <v>202</v>
      </c>
      <c r="U39" s="1840" t="s">
        <v>216</v>
      </c>
      <c r="V39" s="1801" t="s">
        <v>214</v>
      </c>
      <c r="W39" s="1802"/>
      <c r="X39" s="1801"/>
      <c r="Y39" s="1801" t="s">
        <v>2</v>
      </c>
      <c r="Z39" s="1801" t="s">
        <v>3</v>
      </c>
      <c r="AA39" s="1801" t="s">
        <v>68</v>
      </c>
      <c r="AB39" s="1801"/>
      <c r="AC39" s="1801"/>
      <c r="AD39" s="1801"/>
      <c r="AE39" s="1801"/>
      <c r="AF39" s="1801"/>
      <c r="AG39" s="1801"/>
      <c r="AH39" s="1801"/>
      <c r="AI39" s="1801"/>
      <c r="AJ39" s="1801"/>
      <c r="AK39" s="1801"/>
      <c r="AL39" s="1801"/>
      <c r="AM39" s="1801"/>
      <c r="AN39" s="1801"/>
      <c r="AO39" s="1801"/>
      <c r="AP39" s="1801"/>
      <c r="AQ39" s="1801"/>
      <c r="AR39" s="1801"/>
      <c r="AS39" s="1786"/>
      <c r="AT39" s="1786"/>
      <c r="AU39" s="1786" t="s">
        <v>2</v>
      </c>
      <c r="AV39" s="1786" t="s">
        <v>3</v>
      </c>
      <c r="AW39" s="1786" t="s">
        <v>68</v>
      </c>
      <c r="AX39" s="1786"/>
      <c r="AY39" s="1786"/>
      <c r="AZ39" s="1786"/>
      <c r="BA39" s="1786"/>
      <c r="BB39" s="1786"/>
      <c r="BC39" s="1786"/>
      <c r="BD39" s="1786"/>
      <c r="BE39" s="193"/>
      <c r="BF39" s="193"/>
      <c r="BG39" s="193"/>
      <c r="BH39" s="193"/>
      <c r="BI39" s="1786"/>
      <c r="BJ39" s="1786"/>
      <c r="BK39" s="1786"/>
      <c r="BL39" s="1786"/>
      <c r="BM39" s="1786"/>
      <c r="BN39" s="1875"/>
      <c r="BO39" s="1854"/>
      <c r="BP39" s="1801"/>
      <c r="BQ39" s="1801" t="s">
        <v>2</v>
      </c>
      <c r="BR39" s="1801" t="s">
        <v>3</v>
      </c>
      <c r="BS39" s="1801" t="s">
        <v>68</v>
      </c>
      <c r="BT39" s="1801"/>
      <c r="BU39" s="1801"/>
      <c r="BV39" s="1801"/>
      <c r="BW39" s="1801"/>
      <c r="BX39" s="1801"/>
      <c r="BY39" s="1801"/>
      <c r="BZ39" s="1801"/>
      <c r="CA39" s="1801"/>
      <c r="CB39" s="1801"/>
      <c r="CC39" s="1801"/>
      <c r="CD39" s="1801"/>
      <c r="CE39" s="1801"/>
      <c r="CF39" s="1801"/>
      <c r="CG39" s="1856"/>
      <c r="CH39" s="1889"/>
      <c r="CI39" s="1841"/>
      <c r="CJ39" s="1889"/>
      <c r="CK39" s="1811"/>
      <c r="CL39" s="1786"/>
      <c r="CM39" s="1786" t="s">
        <v>2</v>
      </c>
      <c r="CN39" s="1786" t="s">
        <v>3</v>
      </c>
      <c r="CO39" s="1786" t="s">
        <v>68</v>
      </c>
      <c r="CP39" s="1786"/>
      <c r="CQ39" s="1786"/>
      <c r="CR39" s="1786"/>
      <c r="CS39" s="1786"/>
      <c r="CT39" s="1786"/>
      <c r="CU39" s="1786"/>
      <c r="CV39" s="1786"/>
      <c r="CW39" s="1786"/>
      <c r="CX39" s="1786"/>
      <c r="CY39" s="1786"/>
      <c r="CZ39" s="1786"/>
      <c r="DA39" s="1786"/>
      <c r="DB39" s="1786"/>
      <c r="DC39" s="1805"/>
      <c r="DD39" s="1808"/>
      <c r="DE39" s="1764"/>
      <c r="DF39" s="1767"/>
      <c r="DG39" s="317"/>
      <c r="DH39" s="1898" t="s">
        <v>0</v>
      </c>
      <c r="DI39" s="1898" t="s">
        <v>84</v>
      </c>
      <c r="DJ39" s="1899" t="s">
        <v>239</v>
      </c>
      <c r="DK39" s="1900"/>
      <c r="DL39" s="1901"/>
      <c r="DM39" s="1898" t="s">
        <v>4</v>
      </c>
      <c r="DN39" s="1898" t="s">
        <v>5</v>
      </c>
      <c r="DO39" s="1898" t="s">
        <v>6</v>
      </c>
      <c r="DP39" s="1902" t="s">
        <v>7</v>
      </c>
      <c r="DQ39" s="1904"/>
      <c r="DR39" s="1902" t="s">
        <v>92</v>
      </c>
      <c r="DS39" s="1903"/>
      <c r="DT39" s="1904"/>
      <c r="DU39" s="1902" t="s">
        <v>10</v>
      </c>
      <c r="DV39" s="1903"/>
      <c r="DW39" s="1904"/>
      <c r="DX39" s="1898" t="s">
        <v>14</v>
      </c>
      <c r="DY39" s="1898" t="s">
        <v>16</v>
      </c>
      <c r="DZ39" s="1898" t="s">
        <v>15</v>
      </c>
      <c r="EA39" s="1917" t="s">
        <v>220</v>
      </c>
      <c r="EB39" s="1910" t="s">
        <v>221</v>
      </c>
      <c r="EC39" s="1913" t="s">
        <v>229</v>
      </c>
      <c r="ED39" s="1810" t="s">
        <v>0</v>
      </c>
      <c r="EE39" s="1806" t="s">
        <v>84</v>
      </c>
      <c r="EF39" s="1813" t="s">
        <v>239</v>
      </c>
      <c r="EG39" s="1813"/>
      <c r="EH39" s="1813"/>
      <c r="EI39" s="1806" t="s">
        <v>4</v>
      </c>
      <c r="EJ39" s="1806" t="s">
        <v>5</v>
      </c>
      <c r="EK39" s="1806" t="s">
        <v>6</v>
      </c>
      <c r="EL39" s="1806" t="s">
        <v>7</v>
      </c>
      <c r="EM39" s="1806"/>
      <c r="EN39" s="1806" t="s">
        <v>92</v>
      </c>
      <c r="EO39" s="1806"/>
      <c r="EP39" s="1806"/>
      <c r="EQ39" s="1806" t="s">
        <v>10</v>
      </c>
      <c r="ER39" s="1806"/>
      <c r="ES39" s="1806"/>
      <c r="ET39" s="1806" t="s">
        <v>14</v>
      </c>
      <c r="EU39" s="1806" t="s">
        <v>16</v>
      </c>
      <c r="EV39" s="1804" t="s">
        <v>15</v>
      </c>
      <c r="EW39" s="1817" t="s">
        <v>202</v>
      </c>
      <c r="EX39" s="1876" t="s">
        <v>218</v>
      </c>
      <c r="EY39" s="1786" t="s">
        <v>225</v>
      </c>
    </row>
    <row r="40" spans="1:155" ht="57.75" customHeight="1">
      <c r="A40" s="1802"/>
      <c r="B40" s="1801"/>
      <c r="C40" s="1801" t="s">
        <v>2</v>
      </c>
      <c r="D40" s="1801" t="s">
        <v>3</v>
      </c>
      <c r="E40" s="1801" t="s">
        <v>68</v>
      </c>
      <c r="F40" s="1801"/>
      <c r="G40" s="1801"/>
      <c r="H40" s="1801"/>
      <c r="I40" s="1801"/>
      <c r="J40" s="1801"/>
      <c r="K40" s="1801"/>
      <c r="L40" s="1801"/>
      <c r="M40" s="1801"/>
      <c r="N40" s="1801"/>
      <c r="O40" s="1801"/>
      <c r="P40" s="1801"/>
      <c r="Q40" s="1801"/>
      <c r="R40" s="1801"/>
      <c r="S40" s="1828"/>
      <c r="T40" s="1870"/>
      <c r="U40" s="1841"/>
      <c r="V40" s="1801"/>
      <c r="W40" s="1802"/>
      <c r="X40" s="1801"/>
      <c r="Y40" s="1801"/>
      <c r="Z40" s="1801"/>
      <c r="AA40" s="1801"/>
      <c r="AB40" s="1801"/>
      <c r="AC40" s="1801"/>
      <c r="AD40" s="1801"/>
      <c r="AE40" s="1801" t="s">
        <v>8</v>
      </c>
      <c r="AF40" s="1801" t="s">
        <v>9</v>
      </c>
      <c r="AG40" s="1801" t="s">
        <v>73</v>
      </c>
      <c r="AH40" s="1801" t="s">
        <v>9</v>
      </c>
      <c r="AI40" s="1801" t="s">
        <v>70</v>
      </c>
      <c r="AJ40" s="1801" t="s">
        <v>11</v>
      </c>
      <c r="AK40" s="1801" t="s">
        <v>12</v>
      </c>
      <c r="AL40" s="1801" t="s">
        <v>13</v>
      </c>
      <c r="AM40" s="1801"/>
      <c r="AN40" s="1801"/>
      <c r="AO40" s="1801"/>
      <c r="AP40" s="1801"/>
      <c r="AQ40" s="1801"/>
      <c r="AR40" s="1801"/>
      <c r="AS40" s="1786"/>
      <c r="AT40" s="1786"/>
      <c r="AU40" s="1786"/>
      <c r="AV40" s="1786"/>
      <c r="AW40" s="1786"/>
      <c r="AX40" s="1786"/>
      <c r="AY40" s="1786"/>
      <c r="AZ40" s="1786"/>
      <c r="BA40" s="1786" t="s">
        <v>8</v>
      </c>
      <c r="BB40" s="1786" t="s">
        <v>9</v>
      </c>
      <c r="BC40" s="1786" t="s">
        <v>73</v>
      </c>
      <c r="BD40" s="1786" t="s">
        <v>9</v>
      </c>
      <c r="BE40" s="1786" t="s">
        <v>70</v>
      </c>
      <c r="BF40" s="1786" t="s">
        <v>11</v>
      </c>
      <c r="BG40" s="1786" t="s">
        <v>12</v>
      </c>
      <c r="BH40" s="1786" t="s">
        <v>13</v>
      </c>
      <c r="BI40" s="1786"/>
      <c r="BJ40" s="1786"/>
      <c r="BK40" s="1786"/>
      <c r="BL40" s="1786"/>
      <c r="BM40" s="1786"/>
      <c r="BN40" s="1875"/>
      <c r="BO40" s="1854"/>
      <c r="BP40" s="1801"/>
      <c r="BQ40" s="1801"/>
      <c r="BR40" s="1801"/>
      <c r="BS40" s="1801"/>
      <c r="BT40" s="1801"/>
      <c r="BU40" s="1801"/>
      <c r="BV40" s="1801"/>
      <c r="BW40" s="1801" t="s">
        <v>8</v>
      </c>
      <c r="BX40" s="1801" t="s">
        <v>9</v>
      </c>
      <c r="BY40" s="1801" t="s">
        <v>73</v>
      </c>
      <c r="BZ40" s="1801" t="s">
        <v>9</v>
      </c>
      <c r="CA40" s="1801" t="s">
        <v>70</v>
      </c>
      <c r="CB40" s="1801" t="s">
        <v>11</v>
      </c>
      <c r="CC40" s="1801" t="s">
        <v>12</v>
      </c>
      <c r="CD40" s="1801" t="s">
        <v>13</v>
      </c>
      <c r="CE40" s="1801"/>
      <c r="CF40" s="1801"/>
      <c r="CG40" s="1856"/>
      <c r="CH40" s="1889"/>
      <c r="CI40" s="1841"/>
      <c r="CJ40" s="1889"/>
      <c r="CK40" s="1811"/>
      <c r="CL40" s="1786"/>
      <c r="CM40" s="1786"/>
      <c r="CN40" s="1786"/>
      <c r="CO40" s="1786"/>
      <c r="CP40" s="1786"/>
      <c r="CQ40" s="1786"/>
      <c r="CR40" s="1786"/>
      <c r="CS40" s="1786" t="s">
        <v>8</v>
      </c>
      <c r="CT40" s="1786" t="s">
        <v>9</v>
      </c>
      <c r="CU40" s="1786" t="s">
        <v>73</v>
      </c>
      <c r="CV40" s="1786" t="s">
        <v>9</v>
      </c>
      <c r="CW40" s="1786" t="s">
        <v>70</v>
      </c>
      <c r="CX40" s="1786" t="s">
        <v>11</v>
      </c>
      <c r="CY40" s="1786" t="s">
        <v>12</v>
      </c>
      <c r="CZ40" s="1786" t="s">
        <v>13</v>
      </c>
      <c r="DA40" s="1786"/>
      <c r="DB40" s="1786"/>
      <c r="DC40" s="1805"/>
      <c r="DD40" s="1808"/>
      <c r="DE40" s="1764"/>
      <c r="DF40" s="1767"/>
      <c r="DG40" s="317"/>
      <c r="DH40" s="1894"/>
      <c r="DI40" s="1894"/>
      <c r="DJ40" s="1893" t="s">
        <v>2</v>
      </c>
      <c r="DK40" s="1893" t="s">
        <v>3</v>
      </c>
      <c r="DL40" s="1893" t="s">
        <v>68</v>
      </c>
      <c r="DM40" s="1894"/>
      <c r="DN40" s="1894"/>
      <c r="DO40" s="1894"/>
      <c r="DP40" s="1905"/>
      <c r="DQ40" s="1907"/>
      <c r="DR40" s="1905"/>
      <c r="DS40" s="1906"/>
      <c r="DT40" s="1907"/>
      <c r="DU40" s="1905"/>
      <c r="DV40" s="1906"/>
      <c r="DW40" s="1907"/>
      <c r="DX40" s="1894"/>
      <c r="DY40" s="1894"/>
      <c r="DZ40" s="1894"/>
      <c r="EA40" s="1918"/>
      <c r="EB40" s="1911"/>
      <c r="EC40" s="1914"/>
      <c r="ED40" s="1811"/>
      <c r="EE40" s="1786"/>
      <c r="EF40" s="1786" t="s">
        <v>2</v>
      </c>
      <c r="EG40" s="1786" t="s">
        <v>3</v>
      </c>
      <c r="EH40" s="1786" t="s">
        <v>68</v>
      </c>
      <c r="EI40" s="1786"/>
      <c r="EJ40" s="1786"/>
      <c r="EK40" s="1786"/>
      <c r="EL40" s="1786"/>
      <c r="EM40" s="1786"/>
      <c r="EN40" s="1786"/>
      <c r="EO40" s="1786"/>
      <c r="EP40" s="1786"/>
      <c r="EQ40" s="1786"/>
      <c r="ER40" s="1786"/>
      <c r="ES40" s="1786"/>
      <c r="ET40" s="1786"/>
      <c r="EU40" s="1786"/>
      <c r="EV40" s="1805"/>
      <c r="EW40" s="1875"/>
      <c r="EX40" s="1877"/>
      <c r="EY40" s="1786"/>
    </row>
    <row r="41" spans="1:155" ht="19.5" customHeight="1">
      <c r="A41" s="1802"/>
      <c r="B41" s="1801"/>
      <c r="C41" s="1801"/>
      <c r="D41" s="1801"/>
      <c r="E41" s="1801"/>
      <c r="F41" s="1801"/>
      <c r="G41" s="1801"/>
      <c r="H41" s="1801"/>
      <c r="I41" s="1801" t="s">
        <v>8</v>
      </c>
      <c r="J41" s="1801" t="s">
        <v>9</v>
      </c>
      <c r="K41" s="1801" t="s">
        <v>73</v>
      </c>
      <c r="L41" s="1801" t="s">
        <v>9</v>
      </c>
      <c r="M41" s="1801" t="s">
        <v>70</v>
      </c>
      <c r="N41" s="1801" t="s">
        <v>11</v>
      </c>
      <c r="O41" s="1801" t="s">
        <v>12</v>
      </c>
      <c r="P41" s="1801" t="s">
        <v>13</v>
      </c>
      <c r="Q41" s="1801"/>
      <c r="R41" s="1801"/>
      <c r="S41" s="1828"/>
      <c r="T41" s="1870"/>
      <c r="U41" s="1841"/>
      <c r="V41" s="1801"/>
      <c r="W41" s="1802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1"/>
      <c r="AH41" s="1801"/>
      <c r="AI41" s="1801"/>
      <c r="AJ41" s="1801"/>
      <c r="AK41" s="1801"/>
      <c r="AL41" s="1801"/>
      <c r="AM41" s="1801"/>
      <c r="AN41" s="1801"/>
      <c r="AO41" s="1801"/>
      <c r="AP41" s="1801"/>
      <c r="AQ41" s="1801"/>
      <c r="AR41" s="1801"/>
      <c r="AS41" s="1786"/>
      <c r="AT41" s="1786"/>
      <c r="AU41" s="1786"/>
      <c r="AV41" s="1786"/>
      <c r="AW41" s="1786"/>
      <c r="AX41" s="1786"/>
      <c r="AY41" s="1786"/>
      <c r="AZ41" s="1786"/>
      <c r="BA41" s="1786"/>
      <c r="BB41" s="1786"/>
      <c r="BC41" s="1786"/>
      <c r="BD41" s="1786"/>
      <c r="BE41" s="1786"/>
      <c r="BF41" s="1786"/>
      <c r="BG41" s="1786"/>
      <c r="BH41" s="1786"/>
      <c r="BI41" s="1786"/>
      <c r="BJ41" s="1786"/>
      <c r="BK41" s="1786"/>
      <c r="BL41" s="1786"/>
      <c r="BM41" s="1786"/>
      <c r="BN41" s="1875"/>
      <c r="BO41" s="1854"/>
      <c r="BP41" s="1801"/>
      <c r="BQ41" s="1801"/>
      <c r="BR41" s="1801"/>
      <c r="BS41" s="1801"/>
      <c r="BT41" s="1801"/>
      <c r="BU41" s="1801"/>
      <c r="BV41" s="1801"/>
      <c r="BW41" s="1801"/>
      <c r="BX41" s="1801"/>
      <c r="BY41" s="1801"/>
      <c r="BZ41" s="1801"/>
      <c r="CA41" s="1801"/>
      <c r="CB41" s="1801"/>
      <c r="CC41" s="1801"/>
      <c r="CD41" s="1801"/>
      <c r="CE41" s="1801"/>
      <c r="CF41" s="1801"/>
      <c r="CG41" s="1856"/>
      <c r="CH41" s="1889"/>
      <c r="CI41" s="1841"/>
      <c r="CJ41" s="1889"/>
      <c r="CK41" s="1811"/>
      <c r="CL41" s="1786"/>
      <c r="CM41" s="1786"/>
      <c r="CN41" s="1786"/>
      <c r="CO41" s="1786"/>
      <c r="CP41" s="1786"/>
      <c r="CQ41" s="1786"/>
      <c r="CR41" s="1786"/>
      <c r="CS41" s="1786"/>
      <c r="CT41" s="1786"/>
      <c r="CU41" s="1786"/>
      <c r="CV41" s="1786"/>
      <c r="CW41" s="1786"/>
      <c r="CX41" s="1786"/>
      <c r="CY41" s="1786"/>
      <c r="CZ41" s="1786"/>
      <c r="DA41" s="1786"/>
      <c r="DB41" s="1786"/>
      <c r="DC41" s="1805"/>
      <c r="DD41" s="1808"/>
      <c r="DE41" s="1764"/>
      <c r="DF41" s="1767"/>
      <c r="DG41" s="317"/>
      <c r="DH41" s="1894"/>
      <c r="DI41" s="1894"/>
      <c r="DJ41" s="1894"/>
      <c r="DK41" s="1894"/>
      <c r="DL41" s="1894"/>
      <c r="DM41" s="1894"/>
      <c r="DN41" s="1894"/>
      <c r="DO41" s="1894"/>
      <c r="DP41" s="1893" t="s">
        <v>8</v>
      </c>
      <c r="DQ41" s="1893" t="s">
        <v>9</v>
      </c>
      <c r="DR41" s="1893" t="s">
        <v>73</v>
      </c>
      <c r="DS41" s="1893" t="s">
        <v>9</v>
      </c>
      <c r="DT41" s="1893" t="s">
        <v>70</v>
      </c>
      <c r="DU41" s="1893" t="s">
        <v>11</v>
      </c>
      <c r="DV41" s="1893" t="s">
        <v>12</v>
      </c>
      <c r="DW41" s="1893" t="s">
        <v>13</v>
      </c>
      <c r="DX41" s="1894"/>
      <c r="DY41" s="1894"/>
      <c r="DZ41" s="1894"/>
      <c r="EA41" s="1918"/>
      <c r="EB41" s="1911"/>
      <c r="EC41" s="1914"/>
      <c r="ED41" s="1811"/>
      <c r="EE41" s="1786"/>
      <c r="EF41" s="1786"/>
      <c r="EG41" s="1786"/>
      <c r="EH41" s="1786"/>
      <c r="EI41" s="1786"/>
      <c r="EJ41" s="1786"/>
      <c r="EK41" s="1786"/>
      <c r="EL41" s="1786" t="s">
        <v>8</v>
      </c>
      <c r="EM41" s="1786" t="s">
        <v>9</v>
      </c>
      <c r="EN41" s="1786" t="s">
        <v>73</v>
      </c>
      <c r="EO41" s="1786" t="s">
        <v>9</v>
      </c>
      <c r="EP41" s="1786" t="s">
        <v>70</v>
      </c>
      <c r="EQ41" s="1786" t="s">
        <v>11</v>
      </c>
      <c r="ER41" s="1786" t="s">
        <v>12</v>
      </c>
      <c r="ES41" s="1786" t="s">
        <v>13</v>
      </c>
      <c r="ET41" s="1786"/>
      <c r="EU41" s="1786"/>
      <c r="EV41" s="1805"/>
      <c r="EW41" s="1875"/>
      <c r="EX41" s="1877"/>
      <c r="EY41" s="1786"/>
    </row>
    <row r="42" spans="1:155" ht="66.75" customHeight="1" thickBot="1">
      <c r="A42" s="1802"/>
      <c r="B42" s="1801"/>
      <c r="C42" s="1801"/>
      <c r="D42" s="1801"/>
      <c r="E42" s="1801"/>
      <c r="F42" s="1801"/>
      <c r="G42" s="1801"/>
      <c r="H42" s="1801"/>
      <c r="I42" s="1801"/>
      <c r="J42" s="1801"/>
      <c r="K42" s="1801"/>
      <c r="L42" s="1801"/>
      <c r="M42" s="1801"/>
      <c r="N42" s="1801"/>
      <c r="O42" s="1801"/>
      <c r="P42" s="1801"/>
      <c r="Q42" s="1801"/>
      <c r="R42" s="1801"/>
      <c r="S42" s="1828"/>
      <c r="T42" s="1870"/>
      <c r="U42" s="1841"/>
      <c r="V42" s="1801"/>
      <c r="W42" s="1802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1"/>
      <c r="AH42" s="1801"/>
      <c r="AI42" s="1801"/>
      <c r="AJ42" s="1801"/>
      <c r="AK42" s="1801"/>
      <c r="AL42" s="1801"/>
      <c r="AM42" s="1801"/>
      <c r="AN42" s="1801"/>
      <c r="AO42" s="1801"/>
      <c r="AP42" s="1801"/>
      <c r="AQ42" s="1801"/>
      <c r="AR42" s="1801"/>
      <c r="AS42" s="1786"/>
      <c r="AT42" s="1786"/>
      <c r="AU42" s="1786"/>
      <c r="AV42" s="1786"/>
      <c r="AW42" s="1786"/>
      <c r="AX42" s="1786"/>
      <c r="AY42" s="1786"/>
      <c r="AZ42" s="1786"/>
      <c r="BA42" s="1786"/>
      <c r="BB42" s="1786"/>
      <c r="BC42" s="1786"/>
      <c r="BD42" s="1786"/>
      <c r="BE42" s="1786"/>
      <c r="BF42" s="1786"/>
      <c r="BG42" s="1786"/>
      <c r="BH42" s="1786"/>
      <c r="BI42" s="1786"/>
      <c r="BJ42" s="1786"/>
      <c r="BK42" s="1786"/>
      <c r="BL42" s="1786"/>
      <c r="BM42" s="1786"/>
      <c r="BN42" s="1875"/>
      <c r="BO42" s="1854"/>
      <c r="BP42" s="1832"/>
      <c r="BQ42" s="1832"/>
      <c r="BR42" s="1832"/>
      <c r="BS42" s="1832"/>
      <c r="BT42" s="1832"/>
      <c r="BU42" s="1832"/>
      <c r="BV42" s="1832"/>
      <c r="BW42" s="1832"/>
      <c r="BX42" s="1832"/>
      <c r="BY42" s="1832"/>
      <c r="BZ42" s="1832"/>
      <c r="CA42" s="1832"/>
      <c r="CB42" s="1832"/>
      <c r="CC42" s="1832"/>
      <c r="CD42" s="1832"/>
      <c r="CE42" s="1832"/>
      <c r="CF42" s="1832"/>
      <c r="CG42" s="1856"/>
      <c r="CH42" s="1890"/>
      <c r="CI42" s="1842"/>
      <c r="CJ42" s="1889"/>
      <c r="CK42" s="1812"/>
      <c r="CL42" s="1769"/>
      <c r="CM42" s="1769"/>
      <c r="CN42" s="1769"/>
      <c r="CO42" s="1769"/>
      <c r="CP42" s="1769"/>
      <c r="CQ42" s="1769"/>
      <c r="CR42" s="1769"/>
      <c r="CS42" s="1769"/>
      <c r="CT42" s="1769"/>
      <c r="CU42" s="1769"/>
      <c r="CV42" s="1769"/>
      <c r="CW42" s="1769"/>
      <c r="CX42" s="1769"/>
      <c r="CY42" s="1769"/>
      <c r="CZ42" s="1769"/>
      <c r="DA42" s="1769"/>
      <c r="DB42" s="1769"/>
      <c r="DC42" s="1805"/>
      <c r="DD42" s="1809"/>
      <c r="DE42" s="1765"/>
      <c r="DF42" s="1768"/>
      <c r="DG42" s="317"/>
      <c r="DH42" s="1894"/>
      <c r="DI42" s="1894"/>
      <c r="DJ42" s="1894"/>
      <c r="DK42" s="1894"/>
      <c r="DL42" s="1894"/>
      <c r="DM42" s="1894"/>
      <c r="DN42" s="1894"/>
      <c r="DO42" s="1894"/>
      <c r="DP42" s="1894"/>
      <c r="DQ42" s="1894"/>
      <c r="DR42" s="1894"/>
      <c r="DS42" s="1894"/>
      <c r="DT42" s="1894"/>
      <c r="DU42" s="1894"/>
      <c r="DV42" s="1894"/>
      <c r="DW42" s="1894"/>
      <c r="DX42" s="1894"/>
      <c r="DY42" s="1894"/>
      <c r="DZ42" s="1894"/>
      <c r="EA42" s="1918"/>
      <c r="EB42" s="1911"/>
      <c r="EC42" s="1914"/>
      <c r="ED42" s="1811"/>
      <c r="EE42" s="1786"/>
      <c r="EF42" s="1786"/>
      <c r="EG42" s="1786"/>
      <c r="EH42" s="1786"/>
      <c r="EI42" s="1786"/>
      <c r="EJ42" s="1786"/>
      <c r="EK42" s="1786"/>
      <c r="EL42" s="1786"/>
      <c r="EM42" s="1786"/>
      <c r="EN42" s="1786"/>
      <c r="EO42" s="1786"/>
      <c r="EP42" s="1786"/>
      <c r="EQ42" s="1786"/>
      <c r="ER42" s="1786"/>
      <c r="ES42" s="1786"/>
      <c r="ET42" s="1786"/>
      <c r="EU42" s="1786"/>
      <c r="EV42" s="1805"/>
      <c r="EW42" s="1875"/>
      <c r="EX42" s="1877"/>
      <c r="EY42" s="1786"/>
    </row>
    <row r="43" spans="1:155" ht="98.25" customHeight="1" thickBot="1">
      <c r="A43" s="1831"/>
      <c r="B43" s="1832"/>
      <c r="C43" s="1822"/>
      <c r="D43" s="1822"/>
      <c r="E43" s="1822"/>
      <c r="F43" s="1822"/>
      <c r="G43" s="1822"/>
      <c r="H43" s="1822"/>
      <c r="I43" s="1822"/>
      <c r="J43" s="1822"/>
      <c r="K43" s="1822"/>
      <c r="L43" s="1822"/>
      <c r="M43" s="1822"/>
      <c r="N43" s="1822"/>
      <c r="O43" s="1822"/>
      <c r="P43" s="1822"/>
      <c r="Q43" s="1822"/>
      <c r="R43" s="1822"/>
      <c r="S43" s="1829"/>
      <c r="T43" s="1871"/>
      <c r="U43" s="1842"/>
      <c r="V43" s="1801"/>
      <c r="W43" s="158">
        <v>1</v>
      </c>
      <c r="X43" s="158">
        <v>2</v>
      </c>
      <c r="Y43" s="158">
        <v>3</v>
      </c>
      <c r="Z43" s="158">
        <v>4</v>
      </c>
      <c r="AA43" s="158">
        <v>5</v>
      </c>
      <c r="AB43" s="158">
        <v>6</v>
      </c>
      <c r="AC43" s="158">
        <v>7</v>
      </c>
      <c r="AD43" s="158">
        <v>8</v>
      </c>
      <c r="AE43" s="158">
        <v>9</v>
      </c>
      <c r="AF43" s="158">
        <v>10</v>
      </c>
      <c r="AG43" s="158">
        <v>11</v>
      </c>
      <c r="AH43" s="158">
        <v>12</v>
      </c>
      <c r="AI43" s="158">
        <v>13</v>
      </c>
      <c r="AJ43" s="158">
        <v>14</v>
      </c>
      <c r="AK43" s="158">
        <v>15</v>
      </c>
      <c r="AL43" s="158">
        <v>16</v>
      </c>
      <c r="AM43" s="158">
        <v>17</v>
      </c>
      <c r="AN43" s="158">
        <v>18</v>
      </c>
      <c r="AO43" s="158">
        <v>19</v>
      </c>
      <c r="AP43" s="158">
        <v>20</v>
      </c>
      <c r="AQ43" s="158">
        <v>21</v>
      </c>
      <c r="AR43" s="158">
        <v>22</v>
      </c>
      <c r="AS43" s="267">
        <v>1</v>
      </c>
      <c r="AT43" s="267">
        <v>2</v>
      </c>
      <c r="AU43" s="267">
        <v>3</v>
      </c>
      <c r="AV43" s="267">
        <v>4</v>
      </c>
      <c r="AW43" s="267">
        <v>5</v>
      </c>
      <c r="AX43" s="267">
        <v>6</v>
      </c>
      <c r="AY43" s="267">
        <v>7</v>
      </c>
      <c r="AZ43" s="267">
        <v>8</v>
      </c>
      <c r="BA43" s="267">
        <v>9</v>
      </c>
      <c r="BB43" s="267">
        <v>10</v>
      </c>
      <c r="BC43" s="267">
        <v>11</v>
      </c>
      <c r="BD43" s="267">
        <v>12</v>
      </c>
      <c r="BE43" s="267">
        <v>13</v>
      </c>
      <c r="BF43" s="267">
        <v>14</v>
      </c>
      <c r="BG43" s="267">
        <v>15</v>
      </c>
      <c r="BH43" s="267">
        <v>16</v>
      </c>
      <c r="BI43" s="267">
        <v>17</v>
      </c>
      <c r="BJ43" s="267">
        <v>18</v>
      </c>
      <c r="BK43" s="267">
        <v>19</v>
      </c>
      <c r="BL43" s="267">
        <v>20</v>
      </c>
      <c r="BM43" s="267">
        <v>21</v>
      </c>
      <c r="BN43" s="273">
        <v>22</v>
      </c>
      <c r="BO43" s="296">
        <v>1</v>
      </c>
      <c r="BP43" s="159">
        <v>2</v>
      </c>
      <c r="BQ43" s="159">
        <v>3</v>
      </c>
      <c r="BR43" s="159">
        <v>4</v>
      </c>
      <c r="BS43" s="159">
        <v>5</v>
      </c>
      <c r="BT43" s="167">
        <v>6</v>
      </c>
      <c r="BU43" s="167">
        <v>7</v>
      </c>
      <c r="BV43" s="167">
        <v>8</v>
      </c>
      <c r="BW43" s="167">
        <v>9</v>
      </c>
      <c r="BX43" s="167">
        <v>10</v>
      </c>
      <c r="BY43" s="167">
        <v>11</v>
      </c>
      <c r="BZ43" s="167">
        <v>12</v>
      </c>
      <c r="CA43" s="167">
        <v>13</v>
      </c>
      <c r="CB43" s="167">
        <v>14</v>
      </c>
      <c r="CC43" s="167">
        <v>15</v>
      </c>
      <c r="CD43" s="167">
        <v>16</v>
      </c>
      <c r="CE43" s="167">
        <v>17</v>
      </c>
      <c r="CF43" s="167">
        <v>18</v>
      </c>
      <c r="CG43" s="168">
        <v>19</v>
      </c>
      <c r="CH43" s="168">
        <v>20</v>
      </c>
      <c r="CI43" s="169">
        <v>21</v>
      </c>
      <c r="CJ43" s="297">
        <v>22</v>
      </c>
      <c r="CK43" s="259">
        <v>1</v>
      </c>
      <c r="CL43" s="255">
        <v>2</v>
      </c>
      <c r="CM43" s="255">
        <v>3</v>
      </c>
      <c r="CN43" s="255">
        <v>4</v>
      </c>
      <c r="CO43" s="255">
        <v>5</v>
      </c>
      <c r="CP43" s="255">
        <v>6</v>
      </c>
      <c r="CQ43" s="255">
        <v>7</v>
      </c>
      <c r="CR43" s="255">
        <v>8</v>
      </c>
      <c r="CS43" s="255">
        <v>9</v>
      </c>
      <c r="CT43" s="255">
        <v>10</v>
      </c>
      <c r="CU43" s="255">
        <v>11</v>
      </c>
      <c r="CV43" s="255">
        <v>12</v>
      </c>
      <c r="CW43" s="255">
        <v>13</v>
      </c>
      <c r="CX43" s="255">
        <v>14</v>
      </c>
      <c r="CY43" s="255">
        <v>15</v>
      </c>
      <c r="CZ43" s="255">
        <v>16</v>
      </c>
      <c r="DA43" s="255">
        <v>17</v>
      </c>
      <c r="DB43" s="255">
        <v>18</v>
      </c>
      <c r="DC43" s="255">
        <v>19</v>
      </c>
      <c r="DD43" s="255">
        <v>20</v>
      </c>
      <c r="DE43" s="259">
        <v>21</v>
      </c>
      <c r="DF43" s="259">
        <v>22</v>
      </c>
      <c r="DG43" s="317"/>
      <c r="DH43" s="1895"/>
      <c r="DI43" s="1895"/>
      <c r="DJ43" s="1895"/>
      <c r="DK43" s="1895"/>
      <c r="DL43" s="1895"/>
      <c r="DM43" s="1895"/>
      <c r="DN43" s="1895"/>
      <c r="DO43" s="1895"/>
      <c r="DP43" s="1895"/>
      <c r="DQ43" s="1895"/>
      <c r="DR43" s="1895"/>
      <c r="DS43" s="1895"/>
      <c r="DT43" s="1895"/>
      <c r="DU43" s="1895"/>
      <c r="DV43" s="1895"/>
      <c r="DW43" s="1895"/>
      <c r="DX43" s="1895"/>
      <c r="DY43" s="1895"/>
      <c r="DZ43" s="1895"/>
      <c r="EA43" s="1919"/>
      <c r="EB43" s="1912"/>
      <c r="EC43" s="1915"/>
      <c r="ED43" s="1812"/>
      <c r="EE43" s="1769"/>
      <c r="EF43" s="1769"/>
      <c r="EG43" s="1769"/>
      <c r="EH43" s="1769"/>
      <c r="EI43" s="1769"/>
      <c r="EJ43" s="1769"/>
      <c r="EK43" s="1769"/>
      <c r="EL43" s="1769"/>
      <c r="EM43" s="1769"/>
      <c r="EN43" s="1769"/>
      <c r="EO43" s="1769"/>
      <c r="EP43" s="1769"/>
      <c r="EQ43" s="1769"/>
      <c r="ER43" s="1769"/>
      <c r="ES43" s="1769"/>
      <c r="ET43" s="1769"/>
      <c r="EU43" s="1769"/>
      <c r="EV43" s="1805"/>
      <c r="EW43" s="1936"/>
      <c r="EX43" s="1877"/>
      <c r="EY43" s="1786"/>
    </row>
    <row r="44" spans="1:155" ht="39.75" customHeight="1">
      <c r="A44" s="173">
        <v>1</v>
      </c>
      <c r="B44" s="173">
        <v>2</v>
      </c>
      <c r="C44" s="165">
        <v>3</v>
      </c>
      <c r="D44" s="165">
        <v>4</v>
      </c>
      <c r="E44" s="165">
        <v>5</v>
      </c>
      <c r="F44" s="165">
        <v>6</v>
      </c>
      <c r="G44" s="165">
        <v>7</v>
      </c>
      <c r="H44" s="165">
        <v>8</v>
      </c>
      <c r="I44" s="165">
        <v>9</v>
      </c>
      <c r="J44" s="165">
        <v>10</v>
      </c>
      <c r="K44" s="165">
        <v>11</v>
      </c>
      <c r="L44" s="165">
        <v>12</v>
      </c>
      <c r="M44" s="165">
        <v>13</v>
      </c>
      <c r="N44" s="165">
        <v>14</v>
      </c>
      <c r="O44" s="165">
        <v>15</v>
      </c>
      <c r="P44" s="165">
        <v>16</v>
      </c>
      <c r="Q44" s="165">
        <v>17</v>
      </c>
      <c r="R44" s="165">
        <v>18</v>
      </c>
      <c r="S44" s="174">
        <v>19</v>
      </c>
      <c r="T44" s="174">
        <v>20</v>
      </c>
      <c r="U44" s="174">
        <v>21</v>
      </c>
      <c r="V44" s="158">
        <v>22</v>
      </c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73"/>
      <c r="BO44" s="298"/>
      <c r="BP44" s="161"/>
      <c r="BQ44" s="161"/>
      <c r="BR44" s="162"/>
      <c r="BS44" s="161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299"/>
      <c r="CK44" s="28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9"/>
      <c r="DF44" s="247"/>
      <c r="DG44" s="317"/>
      <c r="DH44" s="267">
        <v>1</v>
      </c>
      <c r="DI44" s="267">
        <v>2</v>
      </c>
      <c r="DJ44" s="267">
        <v>3</v>
      </c>
      <c r="DK44" s="267">
        <v>4</v>
      </c>
      <c r="DL44" s="267">
        <v>5</v>
      </c>
      <c r="DM44" s="267">
        <v>6</v>
      </c>
      <c r="DN44" s="267">
        <v>7</v>
      </c>
      <c r="DO44" s="267">
        <v>8</v>
      </c>
      <c r="DP44" s="267">
        <v>9</v>
      </c>
      <c r="DQ44" s="267">
        <v>10</v>
      </c>
      <c r="DR44" s="267">
        <v>11</v>
      </c>
      <c r="DS44" s="267">
        <v>12</v>
      </c>
      <c r="DT44" s="267">
        <v>13</v>
      </c>
      <c r="DU44" s="267">
        <v>14</v>
      </c>
      <c r="DV44" s="267">
        <v>15</v>
      </c>
      <c r="DW44" s="267">
        <v>16</v>
      </c>
      <c r="DX44" s="267">
        <v>17</v>
      </c>
      <c r="DY44" s="267">
        <v>18</v>
      </c>
      <c r="DZ44" s="267">
        <v>19</v>
      </c>
      <c r="EA44" s="267">
        <v>20</v>
      </c>
      <c r="EB44" s="267">
        <v>21</v>
      </c>
      <c r="EC44" s="267">
        <v>22</v>
      </c>
      <c r="ED44" s="259">
        <v>1</v>
      </c>
      <c r="EE44" s="255">
        <v>2</v>
      </c>
      <c r="EF44" s="255">
        <v>3</v>
      </c>
      <c r="EG44" s="255">
        <v>4</v>
      </c>
      <c r="EH44" s="255">
        <v>5</v>
      </c>
      <c r="EI44" s="255">
        <v>6</v>
      </c>
      <c r="EJ44" s="255">
        <v>7</v>
      </c>
      <c r="EK44" s="255">
        <v>8</v>
      </c>
      <c r="EL44" s="255">
        <v>9</v>
      </c>
      <c r="EM44" s="255">
        <v>10</v>
      </c>
      <c r="EN44" s="255">
        <v>11</v>
      </c>
      <c r="EO44" s="255">
        <v>12</v>
      </c>
      <c r="EP44" s="255">
        <v>13</v>
      </c>
      <c r="EQ44" s="255">
        <v>14</v>
      </c>
      <c r="ER44" s="255">
        <v>15</v>
      </c>
      <c r="ES44" s="255">
        <v>16</v>
      </c>
      <c r="ET44" s="255">
        <v>17</v>
      </c>
      <c r="EU44" s="255">
        <v>18</v>
      </c>
      <c r="EV44" s="255">
        <v>19</v>
      </c>
      <c r="EW44" s="255">
        <v>20</v>
      </c>
      <c r="EX44" s="255">
        <v>21</v>
      </c>
      <c r="EY44" s="255">
        <v>22</v>
      </c>
    </row>
    <row r="45" spans="1:155" ht="39.7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71"/>
      <c r="U45" s="171"/>
      <c r="V45" s="158"/>
      <c r="W45" s="175"/>
      <c r="X45" s="158"/>
      <c r="Y45" s="158"/>
      <c r="Z45" s="166"/>
      <c r="AA45" s="158"/>
      <c r="AB45" s="158"/>
      <c r="AC45" s="158"/>
      <c r="AD45" s="158"/>
      <c r="AE45" s="158"/>
      <c r="AF45" s="158"/>
      <c r="AG45" s="158"/>
      <c r="AH45" s="158"/>
      <c r="AI45" s="158"/>
      <c r="AJ45" s="166"/>
      <c r="AK45" s="166"/>
      <c r="AL45" s="166"/>
      <c r="AM45" s="158"/>
      <c r="AN45" s="166"/>
      <c r="AO45" s="166"/>
      <c r="AP45" s="158"/>
      <c r="AQ45" s="158"/>
      <c r="AR45" s="158"/>
      <c r="AS45" s="277"/>
      <c r="AT45" s="277"/>
      <c r="AU45" s="277"/>
      <c r="AV45" s="277"/>
      <c r="AW45" s="277"/>
      <c r="AX45" s="277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74"/>
      <c r="BO45" s="298"/>
      <c r="BP45" s="161"/>
      <c r="BQ45" s="161"/>
      <c r="BR45" s="162"/>
      <c r="BS45" s="161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299"/>
      <c r="CK45" s="28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9"/>
      <c r="DF45" s="247"/>
      <c r="DG45" s="317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8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</row>
    <row r="46" spans="1:155" ht="39.75" customHeight="1">
      <c r="A46" s="175"/>
      <c r="B46" s="158"/>
      <c r="C46" s="158"/>
      <c r="D46" s="166"/>
      <c r="E46" s="158"/>
      <c r="F46" s="158"/>
      <c r="G46" s="158"/>
      <c r="H46" s="158"/>
      <c r="I46" s="158"/>
      <c r="J46" s="158"/>
      <c r="K46" s="158"/>
      <c r="L46" s="158"/>
      <c r="M46" s="158"/>
      <c r="N46" s="166"/>
      <c r="O46" s="166"/>
      <c r="P46" s="166"/>
      <c r="Q46" s="158"/>
      <c r="R46" s="166"/>
      <c r="S46" s="166"/>
      <c r="T46" s="171"/>
      <c r="U46" s="171"/>
      <c r="V46" s="158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77"/>
      <c r="AT46" s="277"/>
      <c r="AU46" s="277"/>
      <c r="AV46" s="277"/>
      <c r="AW46" s="277"/>
      <c r="AX46" s="277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74"/>
      <c r="BO46" s="304">
        <v>1</v>
      </c>
      <c r="BP46" s="255" t="s">
        <v>17</v>
      </c>
      <c r="BQ46" s="245">
        <f>SUM('Sh1-Breakup'!C75)</f>
        <v>77</v>
      </c>
      <c r="BR46" s="245">
        <f>SUM('Sh1-Breakup'!D75)</f>
        <v>114.05</v>
      </c>
      <c r="BS46" s="245">
        <f>SUM('Sh1-Breakup'!E75)</f>
        <v>616</v>
      </c>
      <c r="BT46" s="245">
        <f>SUM('Sh1-Breakup'!F75)</f>
        <v>0</v>
      </c>
      <c r="BU46" s="245">
        <f>SUM('Sh1-Breakup'!H75)</f>
        <v>0</v>
      </c>
      <c r="BV46" s="245">
        <f>SUM('Sh1-Breakup'!I75)</f>
        <v>0</v>
      </c>
      <c r="BW46" s="245">
        <f>SUM('Sh1-Breakup'!J75)</f>
        <v>0</v>
      </c>
      <c r="BX46" s="245">
        <f>SUM('Sh1-Breakup'!K75)</f>
        <v>0</v>
      </c>
      <c r="BY46" s="245">
        <f>SUM('Sh1-Breakup'!L75)</f>
        <v>0</v>
      </c>
      <c r="BZ46" s="245">
        <f>SUM('Sh1-Breakup'!M75)</f>
        <v>0</v>
      </c>
      <c r="CA46" s="245">
        <f>SUM('Sh1-Breakup'!N75)</f>
        <v>0</v>
      </c>
      <c r="CB46" s="248">
        <f>SUM('Sh1-Breakup'!U75)</f>
        <v>0</v>
      </c>
      <c r="CC46" s="248">
        <f>SUM('Sh1-Breakup'!V75)</f>
        <v>0</v>
      </c>
      <c r="CD46" s="248">
        <f>SUM('Sh1-Breakup'!W75)</f>
        <v>0</v>
      </c>
      <c r="CE46" s="245">
        <f>SUM('Sh1-Breakup'!X75)</f>
        <v>0</v>
      </c>
      <c r="CF46" s="248" t="e">
        <f>SUM('Sh1-Breakup'!Y75)</f>
        <v>#DIV/0!</v>
      </c>
      <c r="CG46" s="248" t="e">
        <f>SUM('Sh1-Breakup'!Z75)</f>
        <v>#DIV/0!</v>
      </c>
      <c r="CH46" s="245">
        <f>SUM('Sh1-Breakup'!AA75)</f>
        <v>0</v>
      </c>
      <c r="CI46" s="248">
        <v>0</v>
      </c>
      <c r="CJ46" s="305"/>
      <c r="CK46" s="288">
        <v>1</v>
      </c>
      <c r="CL46" s="247" t="s">
        <v>17</v>
      </c>
      <c r="CM46" s="247">
        <f>SUM('Sh1-Breakup'!C57)</f>
        <v>628</v>
      </c>
      <c r="CN46" s="247">
        <f>SUM('Sh1-Breakup'!D57)</f>
        <v>813.06</v>
      </c>
      <c r="CO46" s="247">
        <f>SUM('Sh1-Breakup'!E57)</f>
        <v>5024</v>
      </c>
      <c r="CP46" s="247">
        <f>SUM('Sh1-Breakup'!F57)</f>
        <v>809</v>
      </c>
      <c r="CQ46" s="247">
        <f>SUM('Sh1-Breakup'!H57)</f>
        <v>597</v>
      </c>
      <c r="CR46" s="247">
        <f>SUM('Sh1-Breakup'!I57)</f>
        <v>597</v>
      </c>
      <c r="CS46" s="247">
        <f>SUM('Sh1-Breakup'!J57)</f>
        <v>89</v>
      </c>
      <c r="CT46" s="247">
        <f>SUM('Sh1-Breakup'!K57)</f>
        <v>261.47</v>
      </c>
      <c r="CU46" s="247">
        <f>SUM('Sh1-Breakup'!L57)</f>
        <v>118</v>
      </c>
      <c r="CV46" s="250">
        <f>SUM('Sh1-Breakup'!M57)</f>
        <v>320.24</v>
      </c>
      <c r="CW46" s="247">
        <f>SUM('Sh1-Breakup'!N57)</f>
        <v>960</v>
      </c>
      <c r="CX46" s="247">
        <f>SUM('Sh1-Breakup'!U57)</f>
        <v>18.789808917197455</v>
      </c>
      <c r="CY46" s="250">
        <f>SUM('Sh1-Breakup'!V57)</f>
        <v>39.387007108946456</v>
      </c>
      <c r="CZ46" s="247">
        <f>SUM('Sh1-Breakup'!W57)</f>
        <v>19.10828025477707</v>
      </c>
      <c r="DA46" s="247">
        <f>SUM('Sh1-Breakup'!X57)</f>
        <v>122</v>
      </c>
      <c r="DB46" s="250">
        <f>SUM('Sh1-Breakup'!Y57)</f>
        <v>2.713898305084746</v>
      </c>
      <c r="DC46" s="250">
        <f>SUM('Sh1-Breakup'!Z57)</f>
        <v>10.855593220338983</v>
      </c>
      <c r="DD46" s="247">
        <f>SUM('Sh1-Breakup'!AA57)</f>
        <v>0</v>
      </c>
      <c r="DE46" s="249"/>
      <c r="DF46" s="247"/>
      <c r="DG46" s="317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87"/>
      <c r="EE46" s="247"/>
      <c r="EF46" s="247"/>
      <c r="EG46" s="247"/>
      <c r="EH46" s="247"/>
      <c r="EI46" s="247"/>
      <c r="EJ46" s="247"/>
      <c r="EK46" s="247"/>
      <c r="EL46" s="247"/>
      <c r="EM46" s="247"/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</row>
    <row r="47" spans="1:155" ht="39.7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76"/>
      <c r="U47" s="176"/>
      <c r="V47" s="160"/>
      <c r="W47" s="245">
        <v>1</v>
      </c>
      <c r="X47" s="245" t="s">
        <v>17</v>
      </c>
      <c r="Y47" s="247">
        <f>SUM('Sh1-Breakup'!C25)</f>
        <v>1274</v>
      </c>
      <c r="Z47" s="247">
        <f>SUM('Sh1-Breakup'!D25)</f>
        <v>1766.38</v>
      </c>
      <c r="AA47" s="247">
        <f>SUM('Sh1-Breakup'!E25)</f>
        <v>10192</v>
      </c>
      <c r="AB47" s="247">
        <f>SUM('Sh1-Breakup'!F25)</f>
        <v>1845</v>
      </c>
      <c r="AC47" s="247">
        <f>SUM('Sh1-Breakup'!H25)</f>
        <v>732</v>
      </c>
      <c r="AD47" s="247">
        <f>SUM('Sh1-Breakup'!I25)</f>
        <v>582</v>
      </c>
      <c r="AE47" s="247">
        <f>SUM('Sh1-Breakup'!J25)</f>
        <v>64</v>
      </c>
      <c r="AF47" s="250">
        <f>SUM('Sh1-Breakup'!K25)</f>
        <v>211.53</v>
      </c>
      <c r="AG47" s="247">
        <f>SUM('Sh1-Breakup'!L25)</f>
        <v>64</v>
      </c>
      <c r="AH47" s="250">
        <f>SUM('Sh1-Breakup'!M25)</f>
        <v>211.53</v>
      </c>
      <c r="AI47" s="247">
        <f>SUM('Sh1-Breakup'!N25)</f>
        <v>320</v>
      </c>
      <c r="AJ47" s="247">
        <f>SUM('Sh1-Breakup'!U25)</f>
        <v>5.023547880690738</v>
      </c>
      <c r="AK47" s="247">
        <f>SUM('Sh1-Breakup'!V25)</f>
        <v>11.975339394694233</v>
      </c>
      <c r="AL47" s="250">
        <f>SUM('Sh1-Breakup'!W25)</f>
        <v>3.139717425431711</v>
      </c>
      <c r="AM47" s="247">
        <f>SUM('Sh1-Breakup'!X25)</f>
        <v>241</v>
      </c>
      <c r="AN47" s="250">
        <f>SUM('Sh1-Breakup'!Y25)</f>
        <v>3.30515625</v>
      </c>
      <c r="AO47" s="250">
        <f>SUM('Sh1-Breakup'!Z25)</f>
        <v>13.220625</v>
      </c>
      <c r="AP47" s="247">
        <f>SUM('Sh1-Breakup'!AA25)</f>
        <v>0</v>
      </c>
      <c r="AQ47" s="247"/>
      <c r="AR47" s="247"/>
      <c r="AS47" s="271">
        <v>1</v>
      </c>
      <c r="AT47" s="267" t="s">
        <v>137</v>
      </c>
      <c r="AU47" s="269">
        <f>SUM('Sh1-Breakup'!C13)</f>
        <v>323</v>
      </c>
      <c r="AV47" s="269">
        <f>SUM('Sh1-Breakup'!D13)</f>
        <v>398.37</v>
      </c>
      <c r="AW47" s="269">
        <f>SUM('Sh1-Breakup'!E13)</f>
        <v>2584</v>
      </c>
      <c r="AX47" s="269">
        <f>SUM('Sh1-Breakup'!F13)</f>
        <v>443</v>
      </c>
      <c r="AY47" s="269">
        <f>SUM('Sh1-Breakup'!H13)</f>
        <v>209</v>
      </c>
      <c r="AZ47" s="269">
        <f>SUM('Sh1-Breakup'!I13)</f>
        <v>4</v>
      </c>
      <c r="BA47" s="269">
        <f>SUM('Sh1-Breakup'!J13)</f>
        <v>11</v>
      </c>
      <c r="BB47" s="269">
        <f>SUM('Sh1-Breakup'!K13)</f>
        <v>25.95</v>
      </c>
      <c r="BC47" s="269">
        <f>SUM('Sh1-Breakup'!L13)</f>
        <v>0</v>
      </c>
      <c r="BD47" s="269">
        <f>SUM('Sh1-Breakup'!M13)</f>
        <v>0</v>
      </c>
      <c r="BE47" s="269">
        <f>SUM('Sh1-Breakup'!N13)</f>
        <v>0</v>
      </c>
      <c r="BF47" s="278">
        <f>SUM('Sh1-Breakup'!U13)</f>
        <v>0</v>
      </c>
      <c r="BG47" s="278">
        <f>SUM('Sh1-Breakup'!V13)</f>
        <v>0</v>
      </c>
      <c r="BH47" s="278">
        <f>SUM('Sh1-Breakup'!W13)</f>
        <v>0</v>
      </c>
      <c r="BI47" s="269">
        <f>SUM('Sh1-Breakup'!X13)</f>
        <v>0</v>
      </c>
      <c r="BJ47" s="278" t="e">
        <f>SUM('Sh1-Breakup'!Y13)</f>
        <v>#DIV/0!</v>
      </c>
      <c r="BK47" s="278" t="e">
        <f>SUM('Sh1-Breakup'!Z13)</f>
        <v>#DIV/0!</v>
      </c>
      <c r="BL47" s="269">
        <f>SUM('Sh1-Breakup'!AA13)</f>
        <v>0</v>
      </c>
      <c r="BM47" s="269"/>
      <c r="BN47" s="294"/>
      <c r="BO47" s="304"/>
      <c r="BP47" s="306"/>
      <c r="BQ47" s="307"/>
      <c r="BR47" s="308"/>
      <c r="BS47" s="309"/>
      <c r="BT47" s="247"/>
      <c r="BU47" s="247"/>
      <c r="BV47" s="247"/>
      <c r="BW47" s="247"/>
      <c r="BX47" s="247"/>
      <c r="BY47" s="247"/>
      <c r="BZ47" s="247"/>
      <c r="CA47" s="247"/>
      <c r="CB47" s="250"/>
      <c r="CC47" s="250"/>
      <c r="CD47" s="250"/>
      <c r="CE47" s="247"/>
      <c r="CF47" s="250"/>
      <c r="CG47" s="250"/>
      <c r="CH47" s="247"/>
      <c r="CI47" s="247"/>
      <c r="CJ47" s="310"/>
      <c r="CK47" s="288"/>
      <c r="CL47" s="247"/>
      <c r="CM47" s="247"/>
      <c r="CN47" s="250"/>
      <c r="CO47" s="247"/>
      <c r="CP47" s="247"/>
      <c r="CQ47" s="247"/>
      <c r="CR47" s="247"/>
      <c r="CS47" s="247"/>
      <c r="CT47" s="250"/>
      <c r="CU47" s="247"/>
      <c r="CV47" s="250"/>
      <c r="CW47" s="247"/>
      <c r="CX47" s="250"/>
      <c r="CY47" s="250"/>
      <c r="CZ47" s="247"/>
      <c r="DA47" s="247"/>
      <c r="DB47" s="250"/>
      <c r="DC47" s="250"/>
      <c r="DD47" s="247"/>
      <c r="DE47" s="249"/>
      <c r="DF47" s="247"/>
      <c r="DG47" s="317"/>
      <c r="DH47" s="269">
        <v>1</v>
      </c>
      <c r="DI47" s="269" t="s">
        <v>17</v>
      </c>
      <c r="DJ47" s="268">
        <f>SUM('Sh1-Breakup'!C41)</f>
        <v>1247</v>
      </c>
      <c r="DK47" s="231">
        <f>SUM('Sh1-Breakup'!D41)</f>
        <v>1769.48</v>
      </c>
      <c r="DL47" s="268">
        <f>SUM('Sh1-Breakup'!E41)</f>
        <v>9976</v>
      </c>
      <c r="DM47" s="268">
        <f>SUM('Sh1-Breakup'!F41)</f>
        <v>15260</v>
      </c>
      <c r="DN47" s="268">
        <f>SUM('Sh1-Breakup'!H41)</f>
        <v>0</v>
      </c>
      <c r="DO47" s="268">
        <f>SUM('Sh1-Breakup'!I41)</f>
        <v>0</v>
      </c>
      <c r="DP47" s="268">
        <f>SUM('Sh1-Breakup'!J41)</f>
        <v>1555</v>
      </c>
      <c r="DQ47" s="268">
        <f>SUM('Sh1-Breakup'!K41)</f>
        <v>680.33</v>
      </c>
      <c r="DR47" s="268">
        <f>SUM('Sh1-Breakup'!L41)</f>
        <v>409</v>
      </c>
      <c r="DS47" s="268">
        <f>SUM('Sh1-Breakup'!M41)</f>
        <v>373.57</v>
      </c>
      <c r="DT47" s="268">
        <f>SUM('Sh1-Breakup'!N41)</f>
        <v>1067</v>
      </c>
      <c r="DU47" s="270">
        <f>SUM('Sh1-Breakup'!U41)</f>
        <v>32.79871692060946</v>
      </c>
      <c r="DV47" s="270">
        <f>SUM('Sh1-Breakup'!V41)</f>
        <v>21.11185206953455</v>
      </c>
      <c r="DW47" s="268">
        <f>SUM('Sh1-Breakup'!W41)</f>
        <v>10.695669607056937</v>
      </c>
      <c r="DX47" s="268">
        <f>SUM('Sh1-Breakup'!X41)</f>
        <v>0</v>
      </c>
      <c r="DY47" s="270">
        <f>SUM('Sh1-Breakup'!Y41)</f>
        <v>0.9133740831295843</v>
      </c>
      <c r="DZ47" s="270">
        <f>SUM('Sh1-Breakup'!Z41)</f>
        <v>3.6534963325183374</v>
      </c>
      <c r="EA47" s="268">
        <f>SUM('Sh1-Breakup'!AA41)</f>
        <v>0</v>
      </c>
      <c r="EB47" s="268"/>
      <c r="EC47" s="268"/>
      <c r="ED47" s="321">
        <v>1</v>
      </c>
      <c r="EE47" s="269" t="s">
        <v>17</v>
      </c>
      <c r="EF47" s="268">
        <f>SUM('Sh1-Breakup'!C48)</f>
        <v>277</v>
      </c>
      <c r="EG47" s="268">
        <f>SUM('Sh1-Breakup'!D48)</f>
        <v>416.27</v>
      </c>
      <c r="EH47" s="268">
        <f>SUM('Sh1-Breakup'!E48)</f>
        <v>2216</v>
      </c>
      <c r="EI47" s="268">
        <f>SUM('Sh1-Breakup'!F48)</f>
        <v>0</v>
      </c>
      <c r="EJ47" s="268">
        <f>SUM('Sh1-Breakup'!H48)</f>
        <v>0</v>
      </c>
      <c r="EK47" s="268">
        <f>SUM('Sh1-Breakup'!I48)</f>
        <v>0</v>
      </c>
      <c r="EL47" s="268">
        <f>SUM('Sh1-Breakup'!J48)</f>
        <v>112</v>
      </c>
      <c r="EM47" s="268">
        <f>SUM('Sh1-Breakup'!K48)</f>
        <v>371.92</v>
      </c>
      <c r="EN47" s="268">
        <f>SUM('Sh1-Breakup'!L48)</f>
        <v>0</v>
      </c>
      <c r="EO47" s="268">
        <f>SUM('Sh1-Breakup'!M48)</f>
        <v>0</v>
      </c>
      <c r="EP47" s="268">
        <f>SUM('Sh1-Breakup'!N48)</f>
        <v>0</v>
      </c>
      <c r="EQ47" s="270">
        <f>SUM('Sh1-Breakup'!U48)</f>
        <v>0</v>
      </c>
      <c r="ER47" s="268">
        <f>SUM('Sh1-Breakup'!V48)</f>
        <v>0</v>
      </c>
      <c r="ES47" s="270">
        <f>SUM('Sh1-Breakup'!W48)</f>
        <v>0</v>
      </c>
      <c r="ET47" s="268">
        <f>SUM('Sh1-Breakup'!X48)</f>
        <v>0</v>
      </c>
      <c r="EU47" s="270" t="e">
        <f>SUM('Sh1-Breakup'!Y48)</f>
        <v>#DIV/0!</v>
      </c>
      <c r="EV47" s="270" t="e">
        <f>SUM('Sh1-Breakup'!Z48)</f>
        <v>#DIV/0!</v>
      </c>
      <c r="EW47" s="268">
        <f>SUM('Sh1-Breakup'!AA48)</f>
        <v>0</v>
      </c>
      <c r="EX47" s="268"/>
      <c r="EY47" s="268"/>
    </row>
    <row r="48" spans="1:155" ht="39.75" customHeight="1">
      <c r="A48" s="158">
        <v>1</v>
      </c>
      <c r="B48" s="158" t="s">
        <v>17</v>
      </c>
      <c r="C48" s="160">
        <f>SUM('Sh1-Breakup'!C84)</f>
        <v>540</v>
      </c>
      <c r="D48" s="160">
        <f>SUM('Sh1-Breakup'!D84)</f>
        <v>673.81</v>
      </c>
      <c r="E48" s="160">
        <f>SUM('Sh1-Breakup'!E84)</f>
        <v>4320</v>
      </c>
      <c r="F48" s="160">
        <f>SUM('Sh1-Breakup'!F84)</f>
        <v>681</v>
      </c>
      <c r="G48" s="160">
        <f>SUM('Sh1-Breakup'!H84)</f>
        <v>212</v>
      </c>
      <c r="H48" s="160">
        <f>SUM('Sh1-Breakup'!I84)</f>
        <v>102</v>
      </c>
      <c r="I48" s="160">
        <f>SUM('Sh1-Breakup'!J84)</f>
        <v>65</v>
      </c>
      <c r="J48" s="160">
        <f>SUM('Sh1-Breakup'!K84)</f>
        <v>144.96</v>
      </c>
      <c r="K48" s="160">
        <f>SUM('Sh1-Breakup'!L84)</f>
        <v>65</v>
      </c>
      <c r="L48" s="170">
        <f>SUM('Sh1-Breakup'!M84)</f>
        <v>144.96</v>
      </c>
      <c r="M48" s="160">
        <f>SUM('Sh1-Breakup'!N84)</f>
        <v>431</v>
      </c>
      <c r="N48" s="170">
        <f>SUM('Sh1-Breakup'!U84)</f>
        <v>12.037037037037036</v>
      </c>
      <c r="O48" s="160">
        <f>SUM('Sh1-Breakup'!V84)</f>
        <v>21.51348302934062</v>
      </c>
      <c r="P48" s="170">
        <f>SUM('Sh1-Breakup'!W84)</f>
        <v>9.976851851851851</v>
      </c>
      <c r="Q48" s="160">
        <f>SUM('Sh1-Breakup'!X84)</f>
        <v>496</v>
      </c>
      <c r="R48" s="170">
        <f>SUM('Sh1-Breakup'!Y84)</f>
        <v>2.230153846153846</v>
      </c>
      <c r="S48" s="170">
        <f>SUM('Sh1-Breakup'!Z84)</f>
        <v>8.920615384615385</v>
      </c>
      <c r="T48" s="176">
        <f>SUM('Sh1-Breakup'!AA84)</f>
        <v>0</v>
      </c>
      <c r="U48" s="177"/>
      <c r="V48" s="160"/>
      <c r="W48" s="245"/>
      <c r="X48" s="245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50"/>
      <c r="AO48" s="250"/>
      <c r="AP48" s="247"/>
      <c r="AQ48" s="247"/>
      <c r="AR48" s="247"/>
      <c r="AS48" s="279"/>
      <c r="AT48" s="267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78"/>
      <c r="BG48" s="278"/>
      <c r="BH48" s="278"/>
      <c r="BI48" s="269"/>
      <c r="BJ48" s="269"/>
      <c r="BK48" s="269"/>
      <c r="BL48" s="269"/>
      <c r="BM48" s="269"/>
      <c r="BN48" s="294"/>
      <c r="BO48" s="304"/>
      <c r="BP48" s="306"/>
      <c r="BQ48" s="307"/>
      <c r="BR48" s="308"/>
      <c r="BS48" s="309"/>
      <c r="BT48" s="247"/>
      <c r="BU48" s="247"/>
      <c r="BV48" s="247"/>
      <c r="BW48" s="247"/>
      <c r="BX48" s="247"/>
      <c r="BY48" s="247"/>
      <c r="BZ48" s="247"/>
      <c r="CA48" s="247"/>
      <c r="CB48" s="250"/>
      <c r="CC48" s="250"/>
      <c r="CD48" s="250"/>
      <c r="CE48" s="247"/>
      <c r="CF48" s="250"/>
      <c r="CG48" s="250"/>
      <c r="CH48" s="247"/>
      <c r="CI48" s="247"/>
      <c r="CJ48" s="310"/>
      <c r="CK48" s="288"/>
      <c r="CL48" s="247"/>
      <c r="CM48" s="247"/>
      <c r="CN48" s="250"/>
      <c r="CO48" s="247"/>
      <c r="CP48" s="247"/>
      <c r="CQ48" s="247"/>
      <c r="CR48" s="247"/>
      <c r="CS48" s="247"/>
      <c r="CT48" s="250"/>
      <c r="CU48" s="247"/>
      <c r="CV48" s="250"/>
      <c r="CW48" s="247"/>
      <c r="CX48" s="250"/>
      <c r="CY48" s="250"/>
      <c r="CZ48" s="247"/>
      <c r="DA48" s="247"/>
      <c r="DB48" s="250"/>
      <c r="DC48" s="250"/>
      <c r="DD48" s="247"/>
      <c r="DE48" s="249"/>
      <c r="DF48" s="247"/>
      <c r="DG48" s="317"/>
      <c r="DH48" s="269"/>
      <c r="DI48" s="269"/>
      <c r="DJ48" s="268"/>
      <c r="DK48" s="270"/>
      <c r="DL48" s="268"/>
      <c r="DM48" s="268"/>
      <c r="DN48" s="268"/>
      <c r="DO48" s="268"/>
      <c r="DP48" s="268"/>
      <c r="DQ48" s="268"/>
      <c r="DR48" s="268"/>
      <c r="DS48" s="268"/>
      <c r="DT48" s="268"/>
      <c r="DU48" s="270"/>
      <c r="DV48" s="270"/>
      <c r="DW48" s="268"/>
      <c r="DX48" s="268"/>
      <c r="DY48" s="270"/>
      <c r="DZ48" s="270"/>
      <c r="EA48" s="268"/>
      <c r="EB48" s="268"/>
      <c r="EC48" s="268"/>
      <c r="ED48" s="321"/>
      <c r="EE48" s="269"/>
      <c r="EF48" s="268"/>
      <c r="EG48" s="268"/>
      <c r="EH48" s="268"/>
      <c r="EI48" s="268"/>
      <c r="EJ48" s="268"/>
      <c r="EK48" s="268"/>
      <c r="EL48" s="268"/>
      <c r="EM48" s="270"/>
      <c r="EN48" s="268"/>
      <c r="EO48" s="270"/>
      <c r="EP48" s="268"/>
      <c r="EQ48" s="270"/>
      <c r="ER48" s="270"/>
      <c r="ES48" s="270"/>
      <c r="ET48" s="268"/>
      <c r="EU48" s="268"/>
      <c r="EV48" s="270"/>
      <c r="EW48" s="268"/>
      <c r="EX48" s="268"/>
      <c r="EY48" s="268"/>
    </row>
    <row r="49" spans="1:155" ht="39.75" customHeight="1">
      <c r="A49" s="158"/>
      <c r="B49" s="158"/>
      <c r="C49" s="160"/>
      <c r="D49" s="160"/>
      <c r="E49" s="160"/>
      <c r="F49" s="160"/>
      <c r="G49" s="160"/>
      <c r="H49" s="160"/>
      <c r="I49" s="160"/>
      <c r="J49" s="160"/>
      <c r="K49" s="160"/>
      <c r="L49" s="170"/>
      <c r="M49" s="160"/>
      <c r="N49" s="170"/>
      <c r="O49" s="170"/>
      <c r="P49" s="170"/>
      <c r="Q49" s="160"/>
      <c r="R49" s="170"/>
      <c r="S49" s="170"/>
      <c r="T49" s="176"/>
      <c r="U49" s="177"/>
      <c r="V49" s="160"/>
      <c r="W49" s="245"/>
      <c r="X49" s="245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50"/>
      <c r="AO49" s="250"/>
      <c r="AP49" s="247"/>
      <c r="AQ49" s="247"/>
      <c r="AR49" s="247"/>
      <c r="AS49" s="279"/>
      <c r="AT49" s="267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78"/>
      <c r="BG49" s="278"/>
      <c r="BH49" s="278"/>
      <c r="BI49" s="269"/>
      <c r="BJ49" s="269"/>
      <c r="BK49" s="269"/>
      <c r="BL49" s="269"/>
      <c r="BM49" s="269"/>
      <c r="BN49" s="294"/>
      <c r="BO49" s="304">
        <v>2</v>
      </c>
      <c r="BP49" s="255" t="s">
        <v>65</v>
      </c>
      <c r="BQ49" s="245">
        <f>SUM('Sh1-Breakup'!AE75)</f>
        <v>180</v>
      </c>
      <c r="BR49" s="245">
        <f>SUM('Sh1-Breakup'!AF75)</f>
        <v>266.11</v>
      </c>
      <c r="BS49" s="245">
        <f>SUM('Sh1-Breakup'!AG75)</f>
        <v>1440</v>
      </c>
      <c r="BT49" s="245">
        <f>SUM('Sh1-Breakup'!AH75)</f>
        <v>0</v>
      </c>
      <c r="BU49" s="245">
        <f>SUM('Sh1-Breakup'!AK75)</f>
        <v>0</v>
      </c>
      <c r="BV49" s="245" t="e">
        <f>SUM('Sh1-Breakup'!#REF!)</f>
        <v>#REF!</v>
      </c>
      <c r="BW49" s="245">
        <f>SUM('Sh1-Breakup'!AL75)</f>
        <v>73</v>
      </c>
      <c r="BX49" s="245">
        <f>SUM('Sh1-Breakup'!AM75)</f>
        <v>163.75</v>
      </c>
      <c r="BY49" s="245">
        <f>SUM('Sh1-Breakup'!AN75)</f>
        <v>0</v>
      </c>
      <c r="BZ49" s="245">
        <f>SUM('Sh1-Breakup'!AO75)</f>
        <v>0</v>
      </c>
      <c r="CA49" s="245">
        <f>SUM('Sh1-Breakup'!AP75)</f>
        <v>0</v>
      </c>
      <c r="CB49" s="248">
        <f>SUM('Sh1-Breakup'!AW75)</f>
        <v>0</v>
      </c>
      <c r="CC49" s="248">
        <f>SUM('Sh1-Breakup'!AX75)</f>
        <v>0</v>
      </c>
      <c r="CD49" s="248">
        <f>SUM('Sh1-Breakup'!AY75)</f>
        <v>0</v>
      </c>
      <c r="CE49" s="245">
        <f>SUM('Sh1-Breakup'!AZ75)</f>
        <v>0</v>
      </c>
      <c r="CF49" s="248" t="e">
        <f>SUM('Sh1-Breakup'!BA75)</f>
        <v>#DIV/0!</v>
      </c>
      <c r="CG49" s="248" t="e">
        <f>SUM('Sh1-Breakup'!BB75)</f>
        <v>#DIV/0!</v>
      </c>
      <c r="CH49" s="245">
        <f>SUM('Sh1-Breakup'!BC75)</f>
        <v>0</v>
      </c>
      <c r="CI49" s="245">
        <v>26.39</v>
      </c>
      <c r="CJ49" s="305"/>
      <c r="CK49" s="288"/>
      <c r="CL49" s="247"/>
      <c r="CM49" s="247"/>
      <c r="CN49" s="250"/>
      <c r="CO49" s="247"/>
      <c r="CP49" s="247"/>
      <c r="CQ49" s="247"/>
      <c r="CR49" s="247"/>
      <c r="CS49" s="247"/>
      <c r="CT49" s="250"/>
      <c r="CU49" s="247"/>
      <c r="CV49" s="250"/>
      <c r="CW49" s="247"/>
      <c r="CX49" s="250"/>
      <c r="CY49" s="250"/>
      <c r="CZ49" s="247"/>
      <c r="DA49" s="247"/>
      <c r="DB49" s="250"/>
      <c r="DC49" s="250"/>
      <c r="DD49" s="247"/>
      <c r="DE49" s="249"/>
      <c r="DF49" s="247"/>
      <c r="DG49" s="317"/>
      <c r="DH49" s="269"/>
      <c r="DI49" s="269"/>
      <c r="DJ49" s="268"/>
      <c r="DK49" s="270"/>
      <c r="DL49" s="268"/>
      <c r="DM49" s="268"/>
      <c r="DN49" s="268"/>
      <c r="DO49" s="268"/>
      <c r="DP49" s="268"/>
      <c r="DQ49" s="268"/>
      <c r="DR49" s="268"/>
      <c r="DS49" s="268"/>
      <c r="DT49" s="268"/>
      <c r="DU49" s="270"/>
      <c r="DV49" s="270"/>
      <c r="DW49" s="268"/>
      <c r="DX49" s="268"/>
      <c r="DY49" s="270"/>
      <c r="DZ49" s="270"/>
      <c r="EA49" s="268"/>
      <c r="EB49" s="268"/>
      <c r="EC49" s="268"/>
      <c r="ED49" s="321"/>
      <c r="EE49" s="269"/>
      <c r="EF49" s="268"/>
      <c r="EG49" s="268"/>
      <c r="EH49" s="268"/>
      <c r="EI49" s="268"/>
      <c r="EJ49" s="268"/>
      <c r="EK49" s="268"/>
      <c r="EL49" s="268"/>
      <c r="EM49" s="270"/>
      <c r="EN49" s="268"/>
      <c r="EO49" s="270"/>
      <c r="EP49" s="268"/>
      <c r="EQ49" s="270"/>
      <c r="ER49" s="270"/>
      <c r="ES49" s="270"/>
      <c r="ET49" s="268"/>
      <c r="EU49" s="268"/>
      <c r="EV49" s="270"/>
      <c r="EW49" s="268"/>
      <c r="EX49" s="268"/>
      <c r="EY49" s="268"/>
    </row>
    <row r="50" spans="1:155" ht="39.75" customHeight="1">
      <c r="A50" s="158"/>
      <c r="B50" s="158"/>
      <c r="C50" s="160"/>
      <c r="D50" s="160"/>
      <c r="E50" s="160"/>
      <c r="F50" s="160"/>
      <c r="G50" s="160"/>
      <c r="H50" s="160"/>
      <c r="I50" s="160"/>
      <c r="J50" s="160"/>
      <c r="K50" s="160"/>
      <c r="L50" s="170"/>
      <c r="M50" s="160"/>
      <c r="N50" s="170"/>
      <c r="O50" s="170"/>
      <c r="P50" s="170"/>
      <c r="Q50" s="160"/>
      <c r="R50" s="170"/>
      <c r="S50" s="170"/>
      <c r="T50" s="176"/>
      <c r="U50" s="177"/>
      <c r="V50" s="160"/>
      <c r="W50" s="245"/>
      <c r="X50" s="245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89"/>
      <c r="AO50" s="289"/>
      <c r="AP50" s="290"/>
      <c r="AQ50" s="290"/>
      <c r="AR50" s="290"/>
      <c r="AS50" s="279"/>
      <c r="AT50" s="267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78"/>
      <c r="BG50" s="278"/>
      <c r="BH50" s="278"/>
      <c r="BI50" s="269"/>
      <c r="BJ50" s="269"/>
      <c r="BK50" s="269"/>
      <c r="BL50" s="269"/>
      <c r="BM50" s="269"/>
      <c r="BN50" s="294"/>
      <c r="BO50" s="304"/>
      <c r="BP50" s="306"/>
      <c r="BQ50" s="307"/>
      <c r="BR50" s="308"/>
      <c r="BS50" s="309"/>
      <c r="BT50" s="247"/>
      <c r="BU50" s="247"/>
      <c r="BV50" s="247"/>
      <c r="BW50" s="247"/>
      <c r="BX50" s="247"/>
      <c r="BY50" s="247"/>
      <c r="BZ50" s="247"/>
      <c r="CA50" s="247"/>
      <c r="CB50" s="250"/>
      <c r="CC50" s="250"/>
      <c r="CD50" s="250"/>
      <c r="CE50" s="247"/>
      <c r="CF50" s="250"/>
      <c r="CG50" s="250"/>
      <c r="CH50" s="247"/>
      <c r="CI50" s="247"/>
      <c r="CJ50" s="310"/>
      <c r="CK50" s="288">
        <v>2</v>
      </c>
      <c r="CL50" s="247" t="s">
        <v>65</v>
      </c>
      <c r="CM50" s="247">
        <f>SUM('Sh1-Breakup'!AE57)</f>
        <v>628</v>
      </c>
      <c r="CN50" s="247">
        <f>SUM('Sh1-Breakup'!AF57)</f>
        <v>813.06</v>
      </c>
      <c r="CO50" s="247">
        <f>SUM('Sh1-Breakup'!AG57)</f>
        <v>5024</v>
      </c>
      <c r="CP50" s="247">
        <f>SUM('Sh1-Breakup'!AH57)</f>
        <v>956</v>
      </c>
      <c r="CQ50" s="247">
        <f>SUM('Sh1-Breakup'!AK57)</f>
        <v>286</v>
      </c>
      <c r="CR50" s="247" t="e">
        <f>SUM('Sh1-Breakup'!#REF!)</f>
        <v>#REF!</v>
      </c>
      <c r="CS50" s="247">
        <f>SUM('Sh1-Breakup'!AL57)</f>
        <v>193</v>
      </c>
      <c r="CT50" s="247">
        <f>SUM('Sh1-Breakup'!AM57)</f>
        <v>433.28</v>
      </c>
      <c r="CU50" s="247">
        <f>SUM('Sh1-Breakup'!AN57)</f>
        <v>112</v>
      </c>
      <c r="CV50" s="250">
        <f>SUM('Sh1-Breakup'!AO57)</f>
        <v>231.09</v>
      </c>
      <c r="CW50" s="247">
        <f>SUM('Sh1-Breakup'!AP57)</f>
        <v>640</v>
      </c>
      <c r="CX50" s="247">
        <f>SUM('Sh1-Breakup'!AW57)</f>
        <v>17.8343949044586</v>
      </c>
      <c r="CY50" s="250">
        <f>SUM('Sh1-Breakup'!AX57)</f>
        <v>28.42225666002509</v>
      </c>
      <c r="CZ50" s="247">
        <f>SUM('Sh1-Breakup'!AY57)</f>
        <v>12.738853503184714</v>
      </c>
      <c r="DA50" s="247">
        <f>SUM('Sh1-Breakup'!AZ57)</f>
        <v>181</v>
      </c>
      <c r="DB50" s="250">
        <f>SUM('Sh1-Breakup'!BA57)</f>
        <v>2.0633035714285715</v>
      </c>
      <c r="DC50" s="250">
        <f>SUM('Sh1-Breakup'!BB57)</f>
        <v>8.253214285714286</v>
      </c>
      <c r="DD50" s="247">
        <f>SUM('Sh1-Breakup'!BC57)</f>
        <v>0</v>
      </c>
      <c r="DE50" s="249"/>
      <c r="DF50" s="247"/>
      <c r="DG50" s="317"/>
      <c r="DH50" s="269"/>
      <c r="DI50" s="269"/>
      <c r="DJ50" s="268"/>
      <c r="DK50" s="270"/>
      <c r="DL50" s="268"/>
      <c r="DM50" s="268"/>
      <c r="DN50" s="268"/>
      <c r="DO50" s="268"/>
      <c r="DP50" s="268"/>
      <c r="DQ50" s="268"/>
      <c r="DR50" s="268"/>
      <c r="DS50" s="268"/>
      <c r="DT50" s="268"/>
      <c r="DU50" s="270"/>
      <c r="DV50" s="270"/>
      <c r="DW50" s="268"/>
      <c r="DX50" s="268"/>
      <c r="DY50" s="270"/>
      <c r="DZ50" s="270"/>
      <c r="EA50" s="268"/>
      <c r="EB50" s="268"/>
      <c r="EC50" s="268"/>
      <c r="ED50" s="321"/>
      <c r="EE50" s="269"/>
      <c r="EF50" s="268"/>
      <c r="EG50" s="268"/>
      <c r="EH50" s="268"/>
      <c r="EI50" s="268"/>
      <c r="EJ50" s="268"/>
      <c r="EK50" s="268"/>
      <c r="EL50" s="268"/>
      <c r="EM50" s="270"/>
      <c r="EN50" s="268"/>
      <c r="EO50" s="270"/>
      <c r="EP50" s="268"/>
      <c r="EQ50" s="270"/>
      <c r="ER50" s="270"/>
      <c r="ES50" s="270"/>
      <c r="ET50" s="268"/>
      <c r="EU50" s="268"/>
      <c r="EV50" s="270"/>
      <c r="EW50" s="268"/>
      <c r="EX50" s="268"/>
      <c r="EY50" s="268"/>
    </row>
    <row r="51" spans="1:155" ht="39.75" customHeight="1">
      <c r="A51" s="158"/>
      <c r="B51" s="158"/>
      <c r="C51" s="160"/>
      <c r="D51" s="160"/>
      <c r="E51" s="160"/>
      <c r="F51" s="160"/>
      <c r="G51" s="160"/>
      <c r="H51" s="160"/>
      <c r="I51" s="160"/>
      <c r="J51" s="160"/>
      <c r="K51" s="160"/>
      <c r="L51" s="170"/>
      <c r="M51" s="160"/>
      <c r="N51" s="170"/>
      <c r="O51" s="170"/>
      <c r="P51" s="170"/>
      <c r="Q51" s="160"/>
      <c r="R51" s="160"/>
      <c r="S51" s="160"/>
      <c r="T51" s="176"/>
      <c r="U51" s="177"/>
      <c r="V51" s="160"/>
      <c r="W51" s="245"/>
      <c r="X51" s="245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50"/>
      <c r="AO51" s="250"/>
      <c r="AP51" s="247"/>
      <c r="AQ51" s="247"/>
      <c r="AR51" s="247"/>
      <c r="AS51" s="271"/>
      <c r="AT51" s="267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78"/>
      <c r="BG51" s="278"/>
      <c r="BH51" s="278"/>
      <c r="BI51" s="269"/>
      <c r="BJ51" s="269"/>
      <c r="BK51" s="269"/>
      <c r="BL51" s="269"/>
      <c r="BM51" s="269"/>
      <c r="BN51" s="294"/>
      <c r="BO51" s="304"/>
      <c r="BP51" s="306"/>
      <c r="BQ51" s="307"/>
      <c r="BR51" s="308"/>
      <c r="BS51" s="309"/>
      <c r="BT51" s="247"/>
      <c r="BU51" s="247"/>
      <c r="BV51" s="247"/>
      <c r="BW51" s="247"/>
      <c r="BX51" s="247"/>
      <c r="BY51" s="247"/>
      <c r="BZ51" s="247"/>
      <c r="CA51" s="247"/>
      <c r="CB51" s="250"/>
      <c r="CC51" s="250"/>
      <c r="CD51" s="250"/>
      <c r="CE51" s="247"/>
      <c r="CF51" s="250"/>
      <c r="CG51" s="250"/>
      <c r="CH51" s="247"/>
      <c r="CI51" s="247"/>
      <c r="CJ51" s="310"/>
      <c r="CK51" s="288"/>
      <c r="CL51" s="247"/>
      <c r="CM51" s="247"/>
      <c r="CN51" s="250"/>
      <c r="CO51" s="247"/>
      <c r="CP51" s="247"/>
      <c r="CQ51" s="247"/>
      <c r="CR51" s="247"/>
      <c r="CS51" s="247"/>
      <c r="CT51" s="250"/>
      <c r="CU51" s="247"/>
      <c r="CV51" s="250"/>
      <c r="CW51" s="247"/>
      <c r="CX51" s="250"/>
      <c r="CY51" s="250"/>
      <c r="CZ51" s="247"/>
      <c r="DA51" s="247"/>
      <c r="DB51" s="250"/>
      <c r="DC51" s="250"/>
      <c r="DD51" s="247"/>
      <c r="DE51" s="249"/>
      <c r="DF51" s="247"/>
      <c r="DG51" s="317"/>
      <c r="DH51" s="269"/>
      <c r="DI51" s="269"/>
      <c r="DJ51" s="268"/>
      <c r="DK51" s="270"/>
      <c r="DL51" s="268"/>
      <c r="DM51" s="268"/>
      <c r="DN51" s="268"/>
      <c r="DO51" s="268"/>
      <c r="DP51" s="268"/>
      <c r="DQ51" s="268"/>
      <c r="DR51" s="268"/>
      <c r="DS51" s="268"/>
      <c r="DT51" s="268"/>
      <c r="DU51" s="270"/>
      <c r="DV51" s="270"/>
      <c r="DW51" s="268"/>
      <c r="DX51" s="268"/>
      <c r="DY51" s="270"/>
      <c r="DZ51" s="270"/>
      <c r="EA51" s="268"/>
      <c r="EB51" s="268"/>
      <c r="EC51" s="268"/>
      <c r="ED51" s="321"/>
      <c r="EE51" s="269"/>
      <c r="EF51" s="268"/>
      <c r="EG51" s="268"/>
      <c r="EH51" s="268"/>
      <c r="EI51" s="268"/>
      <c r="EJ51" s="268"/>
      <c r="EK51" s="268"/>
      <c r="EL51" s="268"/>
      <c r="EM51" s="270"/>
      <c r="EN51" s="268"/>
      <c r="EO51" s="270"/>
      <c r="EP51" s="268"/>
      <c r="EQ51" s="270"/>
      <c r="ER51" s="270"/>
      <c r="ES51" s="270"/>
      <c r="ET51" s="268"/>
      <c r="EU51" s="268"/>
      <c r="EV51" s="270"/>
      <c r="EW51" s="268"/>
      <c r="EX51" s="268"/>
      <c r="EY51" s="268"/>
    </row>
    <row r="52" spans="1:155" ht="39.75" customHeight="1">
      <c r="A52" s="158"/>
      <c r="B52" s="158"/>
      <c r="C52" s="160"/>
      <c r="D52" s="160"/>
      <c r="E52" s="160"/>
      <c r="F52" s="160"/>
      <c r="G52" s="160"/>
      <c r="H52" s="160"/>
      <c r="I52" s="160"/>
      <c r="J52" s="160"/>
      <c r="K52" s="160"/>
      <c r="L52" s="170"/>
      <c r="M52" s="160"/>
      <c r="N52" s="170"/>
      <c r="O52" s="170"/>
      <c r="P52" s="170"/>
      <c r="Q52" s="160"/>
      <c r="R52" s="160"/>
      <c r="S52" s="160"/>
      <c r="T52" s="176"/>
      <c r="U52" s="177"/>
      <c r="V52" s="160"/>
      <c r="W52" s="245">
        <v>2</v>
      </c>
      <c r="X52" s="245" t="s">
        <v>65</v>
      </c>
      <c r="Y52" s="247">
        <f>SUM('Sh1-Breakup'!AE25)</f>
        <v>1273</v>
      </c>
      <c r="Z52" s="247">
        <f>SUM('Sh1-Breakup'!AF25)</f>
        <v>1766.38</v>
      </c>
      <c r="AA52" s="247">
        <f>SUM('Sh1-Breakup'!AG25)</f>
        <v>10184</v>
      </c>
      <c r="AB52" s="247">
        <f>SUM('Sh1-Breakup'!AH25)</f>
        <v>1911</v>
      </c>
      <c r="AC52" s="247">
        <f>SUM('Sh1-Breakup'!AK25)</f>
        <v>423</v>
      </c>
      <c r="AD52" s="247" t="e">
        <f>SUM('Sh1-Breakup'!#REF!)</f>
        <v>#REF!</v>
      </c>
      <c r="AE52" s="247">
        <f>SUM('Sh1-Breakup'!AL25)</f>
        <v>70</v>
      </c>
      <c r="AF52" s="250">
        <f>SUM('Sh1-Breakup'!AM25)</f>
        <v>122.12</v>
      </c>
      <c r="AG52" s="247">
        <f>SUM('Sh1-Breakup'!AN25)</f>
        <v>70</v>
      </c>
      <c r="AH52" s="247">
        <f>SUM('Sh1-Breakup'!AO25)</f>
        <v>122.12</v>
      </c>
      <c r="AI52" s="247">
        <f>SUM('Sh1-Breakup'!AP25)</f>
        <v>350</v>
      </c>
      <c r="AJ52" s="247">
        <f>SUM('Sh1-Breakup'!AW25)</f>
        <v>5.498821681068343</v>
      </c>
      <c r="AK52" s="247">
        <f>SUM('Sh1-Breakup'!AX25)</f>
        <v>6.913574655510139</v>
      </c>
      <c r="AL52" s="250">
        <f>SUM('Sh1-Breakup'!AY25)</f>
        <v>3.4367635506677137</v>
      </c>
      <c r="AM52" s="247">
        <f>SUM('Sh1-Breakup'!AZ25)</f>
        <v>181</v>
      </c>
      <c r="AN52" s="250">
        <f>SUM('Sh1-Breakup'!BA25)</f>
        <v>1.7445714285714287</v>
      </c>
      <c r="AO52" s="250">
        <f>SUM('Sh1-Breakup'!BB25)</f>
        <v>6.978285714285715</v>
      </c>
      <c r="AP52" s="247">
        <f>SUM('Sh1-Breakup'!BC25)</f>
        <v>0</v>
      </c>
      <c r="AQ52" s="247"/>
      <c r="AR52" s="247"/>
      <c r="AS52" s="271">
        <v>2</v>
      </c>
      <c r="AT52" s="267" t="s">
        <v>65</v>
      </c>
      <c r="AU52" s="269">
        <f>SUM('Sh1-Breakup'!AE13)</f>
        <v>485</v>
      </c>
      <c r="AV52" s="269">
        <f>SUM('Sh1-Breakup'!AF13)</f>
        <v>597.57</v>
      </c>
      <c r="AW52" s="269">
        <f>SUM('Sh1-Breakup'!AG13)</f>
        <v>3880</v>
      </c>
      <c r="AX52" s="269">
        <f>SUM('Sh1-Breakup'!AH13)</f>
        <v>350</v>
      </c>
      <c r="AY52" s="269">
        <f>SUM('Sh1-Breakup'!AK13)</f>
        <v>11</v>
      </c>
      <c r="AZ52" s="269" t="e">
        <f>SUM('Sh1-Breakup'!#REF!)</f>
        <v>#REF!</v>
      </c>
      <c r="BA52" s="269">
        <f>SUM('Sh1-Breakup'!AL13)</f>
        <v>106</v>
      </c>
      <c r="BB52" s="269">
        <f>SUM('Sh1-Breakup'!AM13)</f>
        <v>233.19</v>
      </c>
      <c r="BC52" s="269">
        <f>SUM('Sh1-Breakup'!AN13)</f>
        <v>105</v>
      </c>
      <c r="BD52" s="278">
        <f>SUM('Sh1-Breakup'!AO13)</f>
        <v>230.25</v>
      </c>
      <c r="BE52" s="269">
        <f>SUM('Sh1-Breakup'!AP13)</f>
        <v>703</v>
      </c>
      <c r="BF52" s="278">
        <f>SUM('Sh1-Breakup'!AW13)</f>
        <v>21.649484536082475</v>
      </c>
      <c r="BG52" s="278">
        <f>SUM('Sh1-Breakup'!AX13)</f>
        <v>38.53105075556002</v>
      </c>
      <c r="BH52" s="278">
        <f>SUM('Sh1-Breakup'!AY13)</f>
        <v>18.118556701030926</v>
      </c>
      <c r="BI52" s="269">
        <f>SUM('Sh1-Breakup'!AZ13)</f>
        <v>0</v>
      </c>
      <c r="BJ52" s="278">
        <f>SUM('Sh1-Breakup'!BA13)</f>
        <v>2.192857142857143</v>
      </c>
      <c r="BK52" s="278">
        <f>SUM('Sh1-Breakup'!BB13)</f>
        <v>8.771428571428572</v>
      </c>
      <c r="BL52" s="269">
        <f>SUM('Sh1-Breakup'!BC13)</f>
        <v>0</v>
      </c>
      <c r="BM52" s="269"/>
      <c r="BN52" s="294"/>
      <c r="BO52" s="304">
        <v>3</v>
      </c>
      <c r="BP52" s="255" t="s">
        <v>96</v>
      </c>
      <c r="BQ52" s="245">
        <f>SUM('Sh1-Breakup'!BG75)</f>
        <v>172</v>
      </c>
      <c r="BR52" s="245">
        <f>SUM('Sh1-Breakup'!BH75)</f>
        <v>253.44</v>
      </c>
      <c r="BS52" s="245">
        <f>SUM('Sh1-Breakup'!BI75)</f>
        <v>1376</v>
      </c>
      <c r="BT52" s="245">
        <f>SUM('Sh1-Breakup'!BJ75)</f>
        <v>0</v>
      </c>
      <c r="BU52" s="245">
        <f>SUM('Sh1-Breakup'!BM75)</f>
        <v>0</v>
      </c>
      <c r="BV52" s="245" t="e">
        <f>SUM('Sh1-Breakup'!#REF!)</f>
        <v>#REF!</v>
      </c>
      <c r="BW52" s="245">
        <f>SUM('Sh1-Breakup'!BN75)</f>
        <v>0</v>
      </c>
      <c r="BX52" s="245">
        <f>SUM('Sh1-Breakup'!BO75)</f>
        <v>0</v>
      </c>
      <c r="BY52" s="245">
        <f>SUM('Sh1-Breakup'!BP75)</f>
        <v>0</v>
      </c>
      <c r="BZ52" s="248">
        <f>SUM('Sh1-Breakup'!BQ75)</f>
        <v>0</v>
      </c>
      <c r="CA52" s="245">
        <f>SUM('Sh1-Breakup'!BR75)</f>
        <v>0</v>
      </c>
      <c r="CB52" s="248">
        <f>SUM('Sh1-Breakup'!BY75)</f>
        <v>0</v>
      </c>
      <c r="CC52" s="248">
        <f>SUM('Sh1-Breakup'!BZ75)</f>
        <v>0</v>
      </c>
      <c r="CD52" s="248">
        <f>SUM('Sh1-Breakup'!CA75)</f>
        <v>0</v>
      </c>
      <c r="CE52" s="245">
        <f>SUM('Sh1-Breakup'!CB75)</f>
        <v>0</v>
      </c>
      <c r="CF52" s="248" t="e">
        <f>SUM('Sh1-Breakup'!CC75)</f>
        <v>#DIV/0!</v>
      </c>
      <c r="CG52" s="248" t="e">
        <f>SUM('Sh1-Breakup'!CD75)</f>
        <v>#DIV/0!</v>
      </c>
      <c r="CH52" s="245">
        <f>SUM('Sh1-Breakup'!CE75)</f>
        <v>0</v>
      </c>
      <c r="CI52" s="248">
        <v>0</v>
      </c>
      <c r="CJ52" s="305"/>
      <c r="CK52" s="288"/>
      <c r="CL52" s="247"/>
      <c r="CM52" s="247"/>
      <c r="CN52" s="250"/>
      <c r="CO52" s="247"/>
      <c r="CP52" s="247"/>
      <c r="CQ52" s="247"/>
      <c r="CR52" s="247"/>
      <c r="CS52" s="247"/>
      <c r="CT52" s="250"/>
      <c r="CU52" s="247"/>
      <c r="CV52" s="250"/>
      <c r="CW52" s="247"/>
      <c r="CX52" s="250"/>
      <c r="CY52" s="250"/>
      <c r="CZ52" s="247"/>
      <c r="DA52" s="247"/>
      <c r="DB52" s="250"/>
      <c r="DC52" s="250"/>
      <c r="DD52" s="247"/>
      <c r="DE52" s="249"/>
      <c r="DF52" s="247"/>
      <c r="DG52" s="317"/>
      <c r="DH52" s="269">
        <v>2</v>
      </c>
      <c r="DI52" s="269" t="s">
        <v>65</v>
      </c>
      <c r="DJ52" s="268">
        <f>SUM('Sh1-Breakup'!AE41)</f>
        <v>1530</v>
      </c>
      <c r="DK52" s="170">
        <f>SUM('Sh1-Breakup'!AF41)</f>
        <v>2171.65</v>
      </c>
      <c r="DL52" s="268">
        <f>SUM('Sh1-Breakup'!AG41)</f>
        <v>12240</v>
      </c>
      <c r="DM52" s="268">
        <f>SUM('Sh1-Breakup'!AH41)</f>
        <v>9936</v>
      </c>
      <c r="DN52" s="268">
        <f>SUM('Sh1-Breakup'!AK41)</f>
        <v>0</v>
      </c>
      <c r="DO52" s="268" t="e">
        <f>SUM('Sh1-Breakup'!#REF!)</f>
        <v>#REF!</v>
      </c>
      <c r="DP52" s="268">
        <f>SUM('Sh1-Breakup'!AL41)</f>
        <v>329</v>
      </c>
      <c r="DQ52" s="268">
        <f>SUM('Sh1-Breakup'!AM41)</f>
        <v>275.83</v>
      </c>
      <c r="DR52" s="268">
        <f>SUM('Sh1-Breakup'!AN41)</f>
        <v>329</v>
      </c>
      <c r="DS52" s="268">
        <f>SUM('Sh1-Breakup'!AO41)</f>
        <v>275.83</v>
      </c>
      <c r="DT52" s="268">
        <f>SUM('Sh1-Breakup'!AP41)</f>
        <v>788</v>
      </c>
      <c r="DU52" s="270">
        <f>SUM('Sh1-Breakup'!AW41)</f>
        <v>21.50326797385621</v>
      </c>
      <c r="DV52" s="270">
        <f>SUM('Sh1-Breakup'!AX41)</f>
        <v>12.701402159648193</v>
      </c>
      <c r="DW52" s="268">
        <f>SUM('Sh1-Breakup'!AY41)</f>
        <v>6.4379084967320255</v>
      </c>
      <c r="DX52" s="268">
        <f>SUM('Sh1-Breakup'!AZ41)</f>
        <v>514</v>
      </c>
      <c r="DY52" s="270">
        <f>SUM('Sh1-Breakup'!BA41)</f>
        <v>0.8383890577507598</v>
      </c>
      <c r="DZ52" s="270">
        <f>SUM('Sh1-Breakup'!BB41)</f>
        <v>3.353556231003039</v>
      </c>
      <c r="EA52" s="268">
        <f>SUM('Sh1-Breakup'!BC41)</f>
        <v>0</v>
      </c>
      <c r="EB52" s="268"/>
      <c r="EC52" s="268"/>
      <c r="ED52" s="321">
        <v>2</v>
      </c>
      <c r="EE52" s="269" t="s">
        <v>65</v>
      </c>
      <c r="EF52" s="268">
        <f>SUM('Sh1-Breakup'!AE48)</f>
        <v>277</v>
      </c>
      <c r="EG52" s="268">
        <f>SUM('Sh1-Breakup'!AF48)</f>
        <v>416.27</v>
      </c>
      <c r="EH52" s="268">
        <f>SUM('Sh1-Breakup'!AG48)</f>
        <v>2216</v>
      </c>
      <c r="EI52" s="268">
        <f>SUM('Sh1-Breakup'!AH48)</f>
        <v>0</v>
      </c>
      <c r="EJ52" s="268">
        <f>SUM('Sh1-Breakup'!AK48)</f>
        <v>0</v>
      </c>
      <c r="EK52" s="268" t="e">
        <f>SUM('Sh1-Breakup'!#REF!)</f>
        <v>#REF!</v>
      </c>
      <c r="EL52" s="268">
        <f>SUM('Sh1-Breakup'!AL48)</f>
        <v>0</v>
      </c>
      <c r="EM52" s="268">
        <f>SUM('Sh1-Breakup'!AM48)</f>
        <v>0</v>
      </c>
      <c r="EN52" s="268">
        <f>SUM('Sh1-Breakup'!AN48)</f>
        <v>0</v>
      </c>
      <c r="EO52" s="270">
        <f>SUM('Sh1-Breakup'!AO48)</f>
        <v>0</v>
      </c>
      <c r="EP52" s="268">
        <f>SUM('Sh1-Breakup'!AP48)</f>
        <v>0</v>
      </c>
      <c r="EQ52" s="270">
        <f>SUM('Sh1-Breakup'!AW48)</f>
        <v>0</v>
      </c>
      <c r="ER52" s="268">
        <f>SUM('Sh1-Breakup'!AX48)</f>
        <v>0</v>
      </c>
      <c r="ES52" s="270">
        <f>SUM('Sh1-Breakup'!AY48)</f>
        <v>0</v>
      </c>
      <c r="ET52" s="268">
        <f>SUM('Sh1-Breakup'!AZ48)</f>
        <v>0</v>
      </c>
      <c r="EU52" s="270" t="e">
        <f>SUM('Sh1-Breakup'!BA48)</f>
        <v>#DIV/0!</v>
      </c>
      <c r="EV52" s="270" t="e">
        <f>SUM('Sh1-Breakup'!BB48)</f>
        <v>#DIV/0!</v>
      </c>
      <c r="EW52" s="268">
        <f>SUM('Sh1-Breakup'!BC48)</f>
        <v>0</v>
      </c>
      <c r="EX52" s="268"/>
      <c r="EY52" s="268"/>
    </row>
    <row r="53" spans="1:155" ht="39.75" customHeight="1">
      <c r="A53" s="158">
        <v>2</v>
      </c>
      <c r="B53" s="158" t="s">
        <v>65</v>
      </c>
      <c r="C53" s="178">
        <f>SUM('Sh1-Breakup'!AE84)</f>
        <v>540</v>
      </c>
      <c r="D53" s="178">
        <f>SUM('Sh1-Breakup'!AF84)</f>
        <v>673.81</v>
      </c>
      <c r="E53" s="178">
        <f>SUM('Sh1-Breakup'!AG84)</f>
        <v>4320</v>
      </c>
      <c r="F53" s="178">
        <f>SUM('Sh1-Breakup'!AH84)</f>
        <v>636</v>
      </c>
      <c r="G53" s="178">
        <f>SUM('Sh1-Breakup'!AK84)</f>
        <v>0</v>
      </c>
      <c r="H53" s="178" t="e">
        <f>SUM('Sh1-Breakup'!#REF!)</f>
        <v>#REF!</v>
      </c>
      <c r="I53" s="178">
        <f>SUM('Sh1-Breakup'!AL84)</f>
        <v>87</v>
      </c>
      <c r="J53" s="170">
        <f>SUM('Sh1-Breakup'!AM84)</f>
        <v>184.91</v>
      </c>
      <c r="K53" s="178">
        <f>SUM('Sh1-Breakup'!AN84)</f>
        <v>55</v>
      </c>
      <c r="L53" s="170">
        <f>SUM('Sh1-Breakup'!AO84)</f>
        <v>141.31</v>
      </c>
      <c r="M53" s="178">
        <f>SUM('Sh1-Breakup'!AP84)</f>
        <v>301</v>
      </c>
      <c r="N53" s="170">
        <f>SUM('Sh1-Breakup'!AW84)</f>
        <v>10.185185185185185</v>
      </c>
      <c r="O53" s="170">
        <f>SUM('Sh1-Breakup'!AX84)</f>
        <v>20.97178729909025</v>
      </c>
      <c r="P53" s="170">
        <f>SUM('Sh1-Breakup'!AY84)</f>
        <v>6.9675925925925934</v>
      </c>
      <c r="Q53" s="178">
        <f>SUM('Sh1-Breakup'!AZ84)</f>
        <v>0</v>
      </c>
      <c r="R53" s="170">
        <f>SUM('Sh1-Breakup'!BA84)</f>
        <v>2.569272727272727</v>
      </c>
      <c r="S53" s="170">
        <f>SUM('Sh1-Breakup'!BB84)</f>
        <v>10.277090909090909</v>
      </c>
      <c r="T53" s="179">
        <f>SUM('Sh1-Breakup'!BC84)</f>
        <v>0</v>
      </c>
      <c r="U53" s="177"/>
      <c r="V53" s="178"/>
      <c r="W53" s="245"/>
      <c r="X53" s="245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50"/>
      <c r="AO53" s="250"/>
      <c r="AP53" s="247"/>
      <c r="AQ53" s="247"/>
      <c r="AR53" s="247"/>
      <c r="AS53" s="271"/>
      <c r="AT53" s="267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78"/>
      <c r="BG53" s="278"/>
      <c r="BH53" s="280"/>
      <c r="BI53" s="269"/>
      <c r="BJ53" s="269"/>
      <c r="BK53" s="269"/>
      <c r="BL53" s="269"/>
      <c r="BM53" s="269"/>
      <c r="BN53" s="294"/>
      <c r="BO53" s="311"/>
      <c r="BP53" s="309"/>
      <c r="BQ53" s="307"/>
      <c r="BR53" s="308"/>
      <c r="BS53" s="309"/>
      <c r="BT53" s="247"/>
      <c r="BU53" s="247"/>
      <c r="BV53" s="247"/>
      <c r="BW53" s="247"/>
      <c r="BX53" s="247"/>
      <c r="BY53" s="247"/>
      <c r="BZ53" s="247"/>
      <c r="CA53" s="247"/>
      <c r="CB53" s="250"/>
      <c r="CC53" s="250"/>
      <c r="CD53" s="250"/>
      <c r="CE53" s="247"/>
      <c r="CF53" s="250"/>
      <c r="CG53" s="250"/>
      <c r="CH53" s="247"/>
      <c r="CI53" s="247"/>
      <c r="CJ53" s="310"/>
      <c r="CK53" s="288">
        <v>3</v>
      </c>
      <c r="CL53" s="247" t="s">
        <v>96</v>
      </c>
      <c r="CM53" s="247">
        <f>SUM('Sh1-Breakup'!BG57)</f>
        <v>837</v>
      </c>
      <c r="CN53" s="247">
        <f>SUM('Sh1-Breakup'!BH57)</f>
        <v>1084.066</v>
      </c>
      <c r="CO53" s="247">
        <f>SUM('Sh1-Breakup'!BI57)</f>
        <v>6696</v>
      </c>
      <c r="CP53" s="247">
        <f>SUM('Sh1-Breakup'!BJ57)</f>
        <v>856</v>
      </c>
      <c r="CQ53" s="247">
        <f>SUM('Sh1-Breakup'!BM57)</f>
        <v>856</v>
      </c>
      <c r="CR53" s="247" t="e">
        <f>SUM('Sh1-Breakup'!#REF!)</f>
        <v>#REF!</v>
      </c>
      <c r="CS53" s="247">
        <f>SUM('Sh1-Breakup'!BN57)</f>
        <v>856</v>
      </c>
      <c r="CT53" s="247">
        <f>SUM('Sh1-Breakup'!BO57)</f>
        <v>1507.67</v>
      </c>
      <c r="CU53" s="247">
        <f>SUM('Sh1-Breakup'!BP57)</f>
        <v>161</v>
      </c>
      <c r="CV53" s="250">
        <f>SUM('Sh1-Breakup'!BQ57)</f>
        <v>252.42</v>
      </c>
      <c r="CW53" s="247">
        <f>SUM('Sh1-Breakup'!BR57)</f>
        <v>757</v>
      </c>
      <c r="CX53" s="247">
        <f>SUM('Sh1-Breakup'!BY57)</f>
        <v>19.23536439665472</v>
      </c>
      <c r="CY53" s="250">
        <f>SUM('Sh1-Breakup'!BZ57)</f>
        <v>23.284560165155995</v>
      </c>
      <c r="CZ53" s="247">
        <f>SUM('Sh1-Breakup'!CA57)</f>
        <v>11.305256869772998</v>
      </c>
      <c r="DA53" s="247">
        <f>SUM('Sh1-Breakup'!CB57)</f>
        <v>217</v>
      </c>
      <c r="DB53" s="250">
        <f>SUM('Sh1-Breakup'!CC57)</f>
        <v>1.5678260869565217</v>
      </c>
      <c r="DC53" s="250">
        <f>SUM('Sh1-Breakup'!CD57)</f>
        <v>6.271304347826087</v>
      </c>
      <c r="DD53" s="247">
        <f>SUM('Sh1-Breakup'!CE57)</f>
        <v>0</v>
      </c>
      <c r="DE53" s="249"/>
      <c r="DF53" s="247"/>
      <c r="DG53" s="317"/>
      <c r="DH53" s="269"/>
      <c r="DI53" s="269"/>
      <c r="DJ53" s="268"/>
      <c r="DK53" s="170"/>
      <c r="DL53" s="268"/>
      <c r="DM53" s="268"/>
      <c r="DN53" s="268"/>
      <c r="DO53" s="268"/>
      <c r="DP53" s="268"/>
      <c r="DQ53" s="268"/>
      <c r="DR53" s="268"/>
      <c r="DS53" s="268"/>
      <c r="DT53" s="268"/>
      <c r="DU53" s="270"/>
      <c r="DV53" s="270"/>
      <c r="DW53" s="268"/>
      <c r="DX53" s="268"/>
      <c r="DY53" s="270"/>
      <c r="DZ53" s="270"/>
      <c r="EA53" s="268"/>
      <c r="EB53" s="268"/>
      <c r="EC53" s="268"/>
      <c r="ED53" s="321"/>
      <c r="EE53" s="269"/>
      <c r="EF53" s="268"/>
      <c r="EG53" s="268"/>
      <c r="EH53" s="268"/>
      <c r="EI53" s="268"/>
      <c r="EJ53" s="268"/>
      <c r="EK53" s="268"/>
      <c r="EL53" s="268"/>
      <c r="EM53" s="270"/>
      <c r="EN53" s="268"/>
      <c r="EO53" s="270"/>
      <c r="EP53" s="268"/>
      <c r="EQ53" s="270"/>
      <c r="ER53" s="270"/>
      <c r="ES53" s="270"/>
      <c r="ET53" s="268"/>
      <c r="EU53" s="268"/>
      <c r="EV53" s="270"/>
      <c r="EW53" s="268"/>
      <c r="EX53" s="268"/>
      <c r="EY53" s="268"/>
    </row>
    <row r="54" spans="1:155" ht="39.75" customHeight="1">
      <c r="A54" s="158"/>
      <c r="B54" s="158"/>
      <c r="C54" s="178"/>
      <c r="D54" s="170"/>
      <c r="E54" s="178"/>
      <c r="F54" s="178"/>
      <c r="G54" s="178"/>
      <c r="H54" s="178"/>
      <c r="I54" s="178"/>
      <c r="J54" s="170"/>
      <c r="K54" s="178"/>
      <c r="L54" s="170"/>
      <c r="M54" s="178"/>
      <c r="N54" s="170"/>
      <c r="O54" s="170"/>
      <c r="P54" s="170"/>
      <c r="Q54" s="178"/>
      <c r="R54" s="170"/>
      <c r="S54" s="170"/>
      <c r="T54" s="179"/>
      <c r="U54" s="177"/>
      <c r="V54" s="178"/>
      <c r="W54" s="245"/>
      <c r="X54" s="245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50"/>
      <c r="AO54" s="250"/>
      <c r="AP54" s="247"/>
      <c r="AQ54" s="247"/>
      <c r="AR54" s="247"/>
      <c r="AS54" s="271"/>
      <c r="AT54" s="267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78"/>
      <c r="BG54" s="278"/>
      <c r="BH54" s="278"/>
      <c r="BI54" s="269"/>
      <c r="BJ54" s="269"/>
      <c r="BK54" s="269"/>
      <c r="BL54" s="269"/>
      <c r="BM54" s="269"/>
      <c r="BN54" s="294"/>
      <c r="BO54" s="311"/>
      <c r="BP54" s="255" t="s">
        <v>116</v>
      </c>
      <c r="BQ54" s="255">
        <f>SUM('Sh1-Breakup'!CI75)</f>
        <v>429</v>
      </c>
      <c r="BR54" s="255">
        <f>SUM('Sh1-Breakup'!CJ75)</f>
        <v>633.6</v>
      </c>
      <c r="BS54" s="255">
        <f>SUM('Sh1-Breakup'!CK75)</f>
        <v>3432</v>
      </c>
      <c r="BT54" s="255">
        <f>SUM('Sh1-Breakup'!CL75)</f>
        <v>0</v>
      </c>
      <c r="BU54" s="255">
        <f>SUM('Sh1-Breakup'!CO75)</f>
        <v>0</v>
      </c>
      <c r="BV54" s="255" t="e">
        <f>SUM('Sh1-Breakup'!#REF!)</f>
        <v>#REF!</v>
      </c>
      <c r="BW54" s="255">
        <f>SUM('Sh1-Breakup'!CP75)</f>
        <v>73</v>
      </c>
      <c r="BX54" s="255">
        <f>SUM('Sh1-Breakup'!CQ75)</f>
        <v>163.75</v>
      </c>
      <c r="BY54" s="255">
        <f>SUM('Sh1-Breakup'!CR75)</f>
        <v>0</v>
      </c>
      <c r="BZ54" s="255">
        <f>SUM('Sh1-Breakup'!CS75)</f>
        <v>0</v>
      </c>
      <c r="CA54" s="255">
        <f>SUM('Sh1-Breakup'!CT75)</f>
        <v>0</v>
      </c>
      <c r="CB54" s="254">
        <f>SUM('Sh1-Breakup'!DA75)</f>
        <v>0</v>
      </c>
      <c r="CC54" s="254">
        <f>SUM('Sh1-Breakup'!DB75)</f>
        <v>0</v>
      </c>
      <c r="CD54" s="254">
        <f>SUM('Sh1-Breakup'!DC75)</f>
        <v>0</v>
      </c>
      <c r="CE54" s="255">
        <f>SUM('Sh1-Breakup'!DD75)</f>
        <v>0</v>
      </c>
      <c r="CF54" s="254">
        <f>SUM('Sh1-Breakup'!DE75)</f>
        <v>0</v>
      </c>
      <c r="CG54" s="254">
        <f>SUM('Sh1-Breakup'!DF75)</f>
        <v>0</v>
      </c>
      <c r="CH54" s="255">
        <f>SUM('Sh1-Breakup'!DG75)</f>
        <v>0</v>
      </c>
      <c r="CI54" s="255">
        <v>26.39</v>
      </c>
      <c r="CJ54" s="312">
        <v>36.95</v>
      </c>
      <c r="CK54" s="287"/>
      <c r="CL54" s="247"/>
      <c r="CM54" s="247"/>
      <c r="CN54" s="250"/>
      <c r="CO54" s="247"/>
      <c r="CP54" s="247"/>
      <c r="CQ54" s="247"/>
      <c r="CR54" s="247"/>
      <c r="CS54" s="247"/>
      <c r="CT54" s="250"/>
      <c r="CU54" s="247"/>
      <c r="CV54" s="250"/>
      <c r="CW54" s="247"/>
      <c r="CX54" s="250"/>
      <c r="CY54" s="250"/>
      <c r="CZ54" s="247"/>
      <c r="DA54" s="247"/>
      <c r="DB54" s="250"/>
      <c r="DC54" s="250"/>
      <c r="DD54" s="247"/>
      <c r="DE54" s="249"/>
      <c r="DF54" s="247"/>
      <c r="DG54" s="317"/>
      <c r="DH54" s="269"/>
      <c r="DI54" s="269"/>
      <c r="DJ54" s="268"/>
      <c r="DK54" s="170"/>
      <c r="DL54" s="268"/>
      <c r="DM54" s="268"/>
      <c r="DN54" s="268"/>
      <c r="DO54" s="268"/>
      <c r="DP54" s="268"/>
      <c r="DQ54" s="268"/>
      <c r="DR54" s="268"/>
      <c r="DS54" s="268"/>
      <c r="DT54" s="268"/>
      <c r="DU54" s="270"/>
      <c r="DV54" s="270"/>
      <c r="DW54" s="268"/>
      <c r="DX54" s="268"/>
      <c r="DY54" s="270"/>
      <c r="DZ54" s="270"/>
      <c r="EA54" s="268"/>
      <c r="EB54" s="268"/>
      <c r="EC54" s="268"/>
      <c r="ED54" s="321"/>
      <c r="EE54" s="269"/>
      <c r="EF54" s="268"/>
      <c r="EG54" s="268"/>
      <c r="EH54" s="268"/>
      <c r="EI54" s="268"/>
      <c r="EJ54" s="268"/>
      <c r="EK54" s="268"/>
      <c r="EL54" s="268"/>
      <c r="EM54" s="270"/>
      <c r="EN54" s="268"/>
      <c r="EO54" s="270"/>
      <c r="EP54" s="268"/>
      <c r="EQ54" s="270"/>
      <c r="ER54" s="270"/>
      <c r="ES54" s="270"/>
      <c r="ET54" s="268"/>
      <c r="EU54" s="268"/>
      <c r="EV54" s="270"/>
      <c r="EW54" s="268"/>
      <c r="EX54" s="268"/>
      <c r="EY54" s="268"/>
    </row>
    <row r="55" spans="1:155" ht="39.75" customHeight="1">
      <c r="A55" s="158"/>
      <c r="B55" s="158"/>
      <c r="C55" s="178"/>
      <c r="D55" s="170"/>
      <c r="E55" s="178"/>
      <c r="F55" s="178"/>
      <c r="G55" s="178"/>
      <c r="H55" s="178"/>
      <c r="I55" s="178"/>
      <c r="J55" s="170"/>
      <c r="K55" s="178"/>
      <c r="L55" s="170"/>
      <c r="M55" s="178"/>
      <c r="N55" s="170"/>
      <c r="O55" s="170"/>
      <c r="P55" s="170"/>
      <c r="Q55" s="178"/>
      <c r="R55" s="170"/>
      <c r="S55" s="170"/>
      <c r="T55" s="179"/>
      <c r="U55" s="177"/>
      <c r="V55" s="178"/>
      <c r="W55" s="245"/>
      <c r="X55" s="245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50"/>
      <c r="AO55" s="250"/>
      <c r="AP55" s="247"/>
      <c r="AQ55" s="247"/>
      <c r="AR55" s="247"/>
      <c r="AS55" s="271"/>
      <c r="AT55" s="267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78"/>
      <c r="BG55" s="278"/>
      <c r="BH55" s="278"/>
      <c r="BI55" s="269"/>
      <c r="BJ55" s="269"/>
      <c r="BK55" s="269"/>
      <c r="BL55" s="269"/>
      <c r="BM55" s="269"/>
      <c r="BN55" s="294"/>
      <c r="BO55" s="311"/>
      <c r="BP55" s="309"/>
      <c r="BQ55" s="307"/>
      <c r="BR55" s="308"/>
      <c r="BS55" s="309"/>
      <c r="BT55" s="247"/>
      <c r="BU55" s="247"/>
      <c r="BV55" s="247"/>
      <c r="BW55" s="247"/>
      <c r="BX55" s="247"/>
      <c r="BY55" s="247"/>
      <c r="BZ55" s="247"/>
      <c r="CA55" s="247"/>
      <c r="CB55" s="250"/>
      <c r="CC55" s="250"/>
      <c r="CD55" s="250"/>
      <c r="CE55" s="247"/>
      <c r="CF55" s="250"/>
      <c r="CG55" s="250"/>
      <c r="CH55" s="247"/>
      <c r="CI55" s="247"/>
      <c r="CJ55" s="310"/>
      <c r="CK55" s="287"/>
      <c r="CL55" s="252" t="s">
        <v>116</v>
      </c>
      <c r="CM55" s="252">
        <f>SUM('Sh1-Breakup'!CI57)</f>
        <v>2093</v>
      </c>
      <c r="CN55" s="252">
        <f>SUM('Sh1-Breakup'!CJ57)</f>
        <v>2710.1859999999997</v>
      </c>
      <c r="CO55" s="252">
        <f>SUM('Sh1-Breakup'!CK57)</f>
        <v>16744</v>
      </c>
      <c r="CP55" s="252">
        <f>SUM('Sh1-Breakup'!CL57)</f>
        <v>2621</v>
      </c>
      <c r="CQ55" s="252">
        <f>SUM('Sh1-Breakup'!CO57)</f>
        <v>1739</v>
      </c>
      <c r="CR55" s="252" t="e">
        <f>SUM('Sh1-Breakup'!#REF!)</f>
        <v>#REF!</v>
      </c>
      <c r="CS55" s="252">
        <f>SUM('Sh1-Breakup'!CP57)</f>
        <v>1138</v>
      </c>
      <c r="CT55" s="252">
        <f>SUM('Sh1-Breakup'!CQ57)</f>
        <v>2202.42</v>
      </c>
      <c r="CU55" s="252">
        <f>SUM('Sh1-Breakup'!CR57)</f>
        <v>391</v>
      </c>
      <c r="CV55" s="253">
        <f>SUM('Sh1-Breakup'!CS57)</f>
        <v>803.75</v>
      </c>
      <c r="CW55" s="252">
        <f>SUM('Sh1-Breakup'!CT57)</f>
        <v>2357</v>
      </c>
      <c r="CX55" s="252">
        <f>SUM('Sh1-Breakup'!DA57)</f>
        <v>18.681318681318682</v>
      </c>
      <c r="CY55" s="253">
        <f>SUM('Sh1-Breakup'!DB57)</f>
        <v>29.656636112798168</v>
      </c>
      <c r="CZ55" s="252">
        <f>SUM('Sh1-Breakup'!DC57)</f>
        <v>14.076684185379836</v>
      </c>
      <c r="DA55" s="252">
        <f>SUM('Sh1-Breakup'!DD57)</f>
        <v>520</v>
      </c>
      <c r="DB55" s="253">
        <f>SUM('Sh1-Breakup'!DE57)</f>
        <v>2.0556265984654734</v>
      </c>
      <c r="DC55" s="253">
        <f>SUM('Sh1-Breakup'!DF57)</f>
        <v>8.222506393861893</v>
      </c>
      <c r="DD55" s="252">
        <f>SUM('Sh1-Breakup'!DG57)</f>
        <v>0</v>
      </c>
      <c r="DE55" s="292">
        <f>SUM(CT55-CV55)</f>
        <v>1398.67</v>
      </c>
      <c r="DF55" s="253">
        <v>265.01</v>
      </c>
      <c r="DG55" s="317"/>
      <c r="DH55" s="269"/>
      <c r="DI55" s="269"/>
      <c r="DJ55" s="268"/>
      <c r="DK55" s="170"/>
      <c r="DL55" s="268"/>
      <c r="DM55" s="268"/>
      <c r="DN55" s="268"/>
      <c r="DO55" s="268"/>
      <c r="DP55" s="268"/>
      <c r="DQ55" s="268"/>
      <c r="DR55" s="268"/>
      <c r="DS55" s="268"/>
      <c r="DT55" s="268"/>
      <c r="DU55" s="270"/>
      <c r="DV55" s="270"/>
      <c r="DW55" s="268"/>
      <c r="DX55" s="268"/>
      <c r="DY55" s="270"/>
      <c r="DZ55" s="270"/>
      <c r="EA55" s="268"/>
      <c r="EB55" s="268"/>
      <c r="EC55" s="268"/>
      <c r="ED55" s="321"/>
      <c r="EE55" s="269"/>
      <c r="EF55" s="268"/>
      <c r="EG55" s="268"/>
      <c r="EH55" s="268"/>
      <c r="EI55" s="268"/>
      <c r="EJ55" s="268"/>
      <c r="EK55" s="268"/>
      <c r="EL55" s="268"/>
      <c r="EM55" s="270"/>
      <c r="EN55" s="268"/>
      <c r="EO55" s="270"/>
      <c r="EP55" s="268"/>
      <c r="EQ55" s="270"/>
      <c r="ER55" s="270"/>
      <c r="ES55" s="270"/>
      <c r="ET55" s="268"/>
      <c r="EU55" s="268"/>
      <c r="EV55" s="270"/>
      <c r="EW55" s="268"/>
      <c r="EX55" s="268"/>
      <c r="EY55" s="268"/>
    </row>
    <row r="56" spans="1:155" ht="39.75" customHeight="1">
      <c r="A56" s="158"/>
      <c r="B56" s="158"/>
      <c r="C56" s="160"/>
      <c r="D56" s="160"/>
      <c r="E56" s="160"/>
      <c r="F56" s="160"/>
      <c r="G56" s="160"/>
      <c r="H56" s="160"/>
      <c r="I56" s="160"/>
      <c r="J56" s="160"/>
      <c r="K56" s="160"/>
      <c r="L56" s="170"/>
      <c r="M56" s="160"/>
      <c r="N56" s="170"/>
      <c r="O56" s="170"/>
      <c r="P56" s="170"/>
      <c r="Q56" s="160"/>
      <c r="R56" s="160"/>
      <c r="S56" s="160"/>
      <c r="T56" s="176"/>
      <c r="U56" s="177"/>
      <c r="V56" s="160"/>
      <c r="W56" s="245"/>
      <c r="X56" s="245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50"/>
      <c r="AO56" s="250"/>
      <c r="AP56" s="247"/>
      <c r="AQ56" s="247"/>
      <c r="AR56" s="247"/>
      <c r="AS56" s="271"/>
      <c r="AT56" s="267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78"/>
      <c r="BG56" s="278"/>
      <c r="BH56" s="278"/>
      <c r="BI56" s="269"/>
      <c r="BJ56" s="269"/>
      <c r="BK56" s="269"/>
      <c r="BL56" s="269"/>
      <c r="BM56" s="269"/>
      <c r="BN56" s="294"/>
      <c r="BO56" s="1787" t="s">
        <v>117</v>
      </c>
      <c r="BP56" s="1788"/>
      <c r="BQ56" s="255">
        <f>SUM('Sh1-Breakup'!CI80)</f>
        <v>10393</v>
      </c>
      <c r="BR56" s="255">
        <f>SUM('Sh1-Breakup'!CJ80)</f>
        <v>13769.01</v>
      </c>
      <c r="BS56" s="255">
        <f>SUM('Sh1-Breakup'!CK80)</f>
        <v>83144</v>
      </c>
      <c r="BT56" s="255">
        <f>SUM('Sh1-Breakup'!CL80)</f>
        <v>21306</v>
      </c>
      <c r="BU56" s="255">
        <f>SUM('Sh1-Breakup'!CO80)</f>
        <v>1992</v>
      </c>
      <c r="BV56" s="255" t="e">
        <f>SUM('Sh1-Breakup'!#REF!)</f>
        <v>#REF!</v>
      </c>
      <c r="BW56" s="255">
        <f>SUM('Sh1-Breakup'!CP80)</f>
        <v>2593</v>
      </c>
      <c r="BX56" s="255">
        <f>SUM('Sh1-Breakup'!CQ80)</f>
        <v>6747.94</v>
      </c>
      <c r="BY56" s="255">
        <f>SUM('Sh1-Breakup'!CR80)</f>
        <v>856</v>
      </c>
      <c r="BZ56" s="255">
        <f>SUM('Sh1-Breakup'!CS80)</f>
        <v>2446.9700000000003</v>
      </c>
      <c r="CA56" s="255">
        <f>SUM('Sh1-Breakup'!CT80)</f>
        <v>5285</v>
      </c>
      <c r="CB56" s="254">
        <f>SUM('Sh1-Breakup'!DA80)</f>
        <v>8.236312902915424</v>
      </c>
      <c r="CC56" s="254">
        <f>SUM('Sh1-Breakup'!DB80)</f>
        <v>17.771575443695664</v>
      </c>
      <c r="CD56" s="254">
        <f>SUM('Sh1-Breakup'!DC80)</f>
        <v>6.3564418358510535</v>
      </c>
      <c r="CE56" s="255">
        <f>SUM('Sh1-Breakup'!DD80)</f>
        <v>944</v>
      </c>
      <c r="CF56" s="254">
        <f>SUM('Sh1-Breakup'!DE80)</f>
        <v>2.8586098130841124</v>
      </c>
      <c r="CG56" s="254">
        <f>SUM('Sh1-Breakup'!DF80)</f>
        <v>11.43443925233645</v>
      </c>
      <c r="CH56" s="255">
        <f>SUM('Sh1-Breakup'!DG80)</f>
        <v>35</v>
      </c>
      <c r="CI56" s="255" t="s">
        <v>148</v>
      </c>
      <c r="CJ56" s="312"/>
      <c r="CK56" s="287"/>
      <c r="CL56" s="247"/>
      <c r="CM56" s="247"/>
      <c r="CN56" s="250"/>
      <c r="CO56" s="247"/>
      <c r="CP56" s="247"/>
      <c r="CQ56" s="247"/>
      <c r="CR56" s="247"/>
      <c r="CS56" s="247"/>
      <c r="CT56" s="250"/>
      <c r="CU56" s="247"/>
      <c r="CV56" s="250"/>
      <c r="CW56" s="247"/>
      <c r="CX56" s="250"/>
      <c r="CY56" s="250"/>
      <c r="CZ56" s="247"/>
      <c r="DA56" s="247"/>
      <c r="DB56" s="250"/>
      <c r="DC56" s="250"/>
      <c r="DD56" s="247"/>
      <c r="DE56" s="293"/>
      <c r="DF56" s="247"/>
      <c r="DG56" s="317"/>
      <c r="DH56" s="269"/>
      <c r="DI56" s="269"/>
      <c r="DJ56" s="268"/>
      <c r="DK56" s="170"/>
      <c r="DL56" s="268"/>
      <c r="DM56" s="268"/>
      <c r="DN56" s="268"/>
      <c r="DO56" s="268"/>
      <c r="DP56" s="268"/>
      <c r="DQ56" s="268"/>
      <c r="DR56" s="268"/>
      <c r="DS56" s="268"/>
      <c r="DT56" s="268"/>
      <c r="DU56" s="270"/>
      <c r="DV56" s="270"/>
      <c r="DW56" s="268"/>
      <c r="DX56" s="268"/>
      <c r="DY56" s="270"/>
      <c r="DZ56" s="270"/>
      <c r="EA56" s="268"/>
      <c r="EB56" s="268"/>
      <c r="EC56" s="268"/>
      <c r="ED56" s="321"/>
      <c r="EE56" s="269"/>
      <c r="EF56" s="268"/>
      <c r="EG56" s="268"/>
      <c r="EH56" s="268"/>
      <c r="EI56" s="268"/>
      <c r="EJ56" s="268"/>
      <c r="EK56" s="268"/>
      <c r="EL56" s="268"/>
      <c r="EM56" s="270"/>
      <c r="EN56" s="268"/>
      <c r="EO56" s="270"/>
      <c r="EP56" s="268"/>
      <c r="EQ56" s="270"/>
      <c r="ER56" s="270"/>
      <c r="ES56" s="270"/>
      <c r="ET56" s="268"/>
      <c r="EU56" s="268"/>
      <c r="EV56" s="270"/>
      <c r="EW56" s="268"/>
      <c r="EX56" s="268"/>
      <c r="EY56" s="268"/>
    </row>
    <row r="57" spans="1:155" ht="39.75" customHeight="1">
      <c r="A57" s="158"/>
      <c r="B57" s="158"/>
      <c r="C57" s="160"/>
      <c r="D57" s="160"/>
      <c r="E57" s="160"/>
      <c r="F57" s="160"/>
      <c r="G57" s="160"/>
      <c r="H57" s="160"/>
      <c r="I57" s="160"/>
      <c r="J57" s="160"/>
      <c r="K57" s="160"/>
      <c r="L57" s="170"/>
      <c r="M57" s="160"/>
      <c r="N57" s="170"/>
      <c r="O57" s="170"/>
      <c r="P57" s="170"/>
      <c r="Q57" s="160"/>
      <c r="R57" s="160"/>
      <c r="S57" s="160"/>
      <c r="T57" s="176"/>
      <c r="U57" s="177"/>
      <c r="V57" s="160"/>
      <c r="W57" s="245">
        <v>3</v>
      </c>
      <c r="X57" s="245" t="s">
        <v>96</v>
      </c>
      <c r="Y57" s="247">
        <f>SUM('Sh1-Breakup'!BG25)</f>
        <v>1698</v>
      </c>
      <c r="Z57" s="247">
        <f>SUM('Sh1-Breakup'!BH25)</f>
        <v>2355.1760000000004</v>
      </c>
      <c r="AA57" s="247">
        <f>SUM('Sh1-Breakup'!BI25)</f>
        <v>13584</v>
      </c>
      <c r="AB57" s="247">
        <f>SUM('Sh1-Breakup'!BJ25)</f>
        <v>4062</v>
      </c>
      <c r="AC57" s="247">
        <f>SUM('Sh1-Breakup'!BM25)</f>
        <v>805</v>
      </c>
      <c r="AD57" s="247" t="e">
        <f>SUM('Sh1-Breakup'!#REF!)</f>
        <v>#REF!</v>
      </c>
      <c r="AE57" s="247">
        <f>SUM('Sh1-Breakup'!BN25)</f>
        <v>365</v>
      </c>
      <c r="AF57" s="250">
        <f>SUM('Sh1-Breakup'!BO25)</f>
        <v>670.98</v>
      </c>
      <c r="AG57" s="247">
        <f>SUM('Sh1-Breakup'!BP25)</f>
        <v>351</v>
      </c>
      <c r="AH57" s="250">
        <f>SUM('Sh1-Breakup'!BQ25)</f>
        <v>615.48</v>
      </c>
      <c r="AI57" s="247">
        <f>SUM('Sh1-Breakup'!BR25)</f>
        <v>1755</v>
      </c>
      <c r="AJ57" s="247">
        <f>SUM('Sh1-Breakup'!BY25)</f>
        <v>20.671378091872793</v>
      </c>
      <c r="AK57" s="250">
        <f>SUM('Sh1-Breakup'!BZ25)</f>
        <v>26.13307880175409</v>
      </c>
      <c r="AL57" s="250">
        <f>SUM('Sh1-Breakup'!CA25)</f>
        <v>12.919611307420494</v>
      </c>
      <c r="AM57" s="247">
        <f>SUM('Sh1-Breakup'!CB25)</f>
        <v>298</v>
      </c>
      <c r="AN57" s="250">
        <f>SUM('Sh1-Breakup'!CC25)</f>
        <v>1.7535042735042736</v>
      </c>
      <c r="AO57" s="250">
        <f>SUM('Sh1-Breakup'!CD25)</f>
        <v>7.0140170940170945</v>
      </c>
      <c r="AP57" s="247">
        <f>SUM('Sh1-Breakup'!CE25)</f>
        <v>0</v>
      </c>
      <c r="AQ57" s="247"/>
      <c r="AR57" s="247"/>
      <c r="AS57" s="271">
        <v>3</v>
      </c>
      <c r="AT57" s="267" t="s">
        <v>96</v>
      </c>
      <c r="AU57" s="269">
        <f>SUM('Sh1-Breakup'!BG13)</f>
        <v>649</v>
      </c>
      <c r="AV57" s="269">
        <f>SUM('Sh1-Breakup'!BH13)</f>
        <v>796.75</v>
      </c>
      <c r="AW57" s="269">
        <f>SUM('Sh1-Breakup'!BI13)</f>
        <v>5192</v>
      </c>
      <c r="AX57" s="269">
        <f>SUM('Sh1-Breakup'!BJ13)</f>
        <v>328</v>
      </c>
      <c r="AY57" s="269">
        <f>SUM('Sh1-Breakup'!BM13)</f>
        <v>0</v>
      </c>
      <c r="AZ57" s="269" t="e">
        <f>SUM('Sh1-Breakup'!#REF!)</f>
        <v>#REF!</v>
      </c>
      <c r="BA57" s="269">
        <f>SUM('Sh1-Breakup'!BN13)</f>
        <v>181</v>
      </c>
      <c r="BB57" s="269">
        <f>SUM('Sh1-Breakup'!BO13)</f>
        <v>480.04</v>
      </c>
      <c r="BC57" s="269">
        <f>SUM('Sh1-Breakup'!BP13)</f>
        <v>0</v>
      </c>
      <c r="BD57" s="269">
        <f>SUM('Sh1-Breakup'!BQ13)</f>
        <v>0</v>
      </c>
      <c r="BE57" s="269">
        <f>SUM('Sh1-Breakup'!BR13)</f>
        <v>0</v>
      </c>
      <c r="BF57" s="278">
        <f>SUM('Sh1-Breakup'!BY13)</f>
        <v>0</v>
      </c>
      <c r="BG57" s="278">
        <f>SUM('Sh1-Breakup'!BZ13)</f>
        <v>0</v>
      </c>
      <c r="BH57" s="278">
        <f>SUM('Sh1-Breakup'!CA13)</f>
        <v>0</v>
      </c>
      <c r="BI57" s="269">
        <f>SUM('Sh1-Breakup'!CB13)</f>
        <v>0</v>
      </c>
      <c r="BJ57" s="278" t="e">
        <f>SUM('Sh1-Breakup'!CC13)</f>
        <v>#DIV/0!</v>
      </c>
      <c r="BK57" s="278" t="e">
        <f>SUM('Sh1-Breakup'!CD13)</f>
        <v>#DIV/0!</v>
      </c>
      <c r="BL57" s="269">
        <f>SUM('Sh1-Breakup'!CE13)</f>
        <v>0</v>
      </c>
      <c r="BM57" s="269"/>
      <c r="BN57" s="294"/>
      <c r="BO57" s="311"/>
      <c r="BP57" s="309"/>
      <c r="BQ57" s="307"/>
      <c r="BR57" s="308"/>
      <c r="BS57" s="309"/>
      <c r="BT57" s="247"/>
      <c r="BU57" s="247"/>
      <c r="BV57" s="247"/>
      <c r="BW57" s="247"/>
      <c r="BX57" s="247"/>
      <c r="BY57" s="247"/>
      <c r="BZ57" s="247"/>
      <c r="CA57" s="247"/>
      <c r="CB57" s="250"/>
      <c r="CC57" s="250"/>
      <c r="CD57" s="250"/>
      <c r="CE57" s="247"/>
      <c r="CF57" s="250"/>
      <c r="CG57" s="250"/>
      <c r="CH57" s="247"/>
      <c r="CI57" s="247"/>
      <c r="CJ57" s="310"/>
      <c r="CK57" s="287"/>
      <c r="CL57" s="247"/>
      <c r="CM57" s="247"/>
      <c r="CN57" s="250"/>
      <c r="CO57" s="247"/>
      <c r="CP57" s="247"/>
      <c r="CQ57" s="247"/>
      <c r="CR57" s="247"/>
      <c r="CS57" s="247"/>
      <c r="CT57" s="250"/>
      <c r="CU57" s="247"/>
      <c r="CV57" s="250"/>
      <c r="CW57" s="247"/>
      <c r="CX57" s="250"/>
      <c r="CY57" s="250"/>
      <c r="CZ57" s="247"/>
      <c r="DA57" s="247"/>
      <c r="DB57" s="250"/>
      <c r="DC57" s="250"/>
      <c r="DD57" s="247"/>
      <c r="DE57" s="293"/>
      <c r="DF57" s="250"/>
      <c r="DG57" s="317"/>
      <c r="DH57" s="269">
        <v>3</v>
      </c>
      <c r="DI57" s="269" t="s">
        <v>96</v>
      </c>
      <c r="DJ57" s="268">
        <f>SUM('Sh1-Breakup'!BG41)</f>
        <v>2041</v>
      </c>
      <c r="DK57" s="170">
        <f>SUM('Sh1-Breakup'!BH41)</f>
        <v>2895.53</v>
      </c>
      <c r="DL57" s="268">
        <f>SUM('Sh1-Breakup'!BI41)</f>
        <v>16328</v>
      </c>
      <c r="DM57" s="268">
        <f>SUM('Sh1-Breakup'!BJ41)</f>
        <v>22432</v>
      </c>
      <c r="DN57" s="268">
        <f>SUM('Sh1-Breakup'!BM41)</f>
        <v>0</v>
      </c>
      <c r="DO57" s="268" t="e">
        <f>SUM('Sh1-Breakup'!#REF!)</f>
        <v>#REF!</v>
      </c>
      <c r="DP57" s="268">
        <f>SUM('Sh1-Breakup'!BN41)</f>
        <v>464</v>
      </c>
      <c r="DQ57" s="268">
        <f>SUM('Sh1-Breakup'!BO41)</f>
        <v>439.72</v>
      </c>
      <c r="DR57" s="268">
        <f>SUM('Sh1-Breakup'!BP41)</f>
        <v>464</v>
      </c>
      <c r="DS57" s="268">
        <f>SUM('Sh1-Breakup'!BQ41)</f>
        <v>439.72</v>
      </c>
      <c r="DT57" s="268">
        <f>SUM('Sh1-Breakup'!BR41)</f>
        <v>1466</v>
      </c>
      <c r="DU57" s="270">
        <f>SUM('Sh1-Breakup'!BY41)</f>
        <v>22.73395394414503</v>
      </c>
      <c r="DV57" s="270">
        <f>SUM('Sh1-Breakup'!BZ41)</f>
        <v>15.186166263171163</v>
      </c>
      <c r="DW57" s="268">
        <f>SUM('Sh1-Breakup'!CA41)</f>
        <v>8.97844194022538</v>
      </c>
      <c r="DX57" s="268">
        <f>SUM('Sh1-Breakup'!CB41)</f>
        <v>1000</v>
      </c>
      <c r="DY57" s="270">
        <f>SUM('Sh1-Breakup'!CC41)</f>
        <v>0.9476724137931035</v>
      </c>
      <c r="DZ57" s="270">
        <f>SUM('Sh1-Breakup'!CD41)</f>
        <v>3.790689655172414</v>
      </c>
      <c r="EA57" s="268">
        <f>SUM('Sh1-Breakup'!CE41)</f>
        <v>0</v>
      </c>
      <c r="EB57" s="268"/>
      <c r="EC57" s="268"/>
      <c r="ED57" s="321">
        <v>3</v>
      </c>
      <c r="EE57" s="269" t="s">
        <v>96</v>
      </c>
      <c r="EF57" s="268">
        <f>SUM('Sh1-Breakup'!BG48)</f>
        <v>369</v>
      </c>
      <c r="EG57" s="270">
        <f>SUM('Sh1-Breakup'!BH48)</f>
        <v>555.04</v>
      </c>
      <c r="EH57" s="268">
        <f>SUM('Sh1-Breakup'!BI48)</f>
        <v>2952</v>
      </c>
      <c r="EI57" s="268">
        <f>SUM('Sh1-Breakup'!BJ48)</f>
        <v>0</v>
      </c>
      <c r="EJ57" s="268">
        <f>SUM('Sh1-Breakup'!BM48)</f>
        <v>0</v>
      </c>
      <c r="EK57" s="268" t="e">
        <f>SUM('Sh1-Breakup'!#REF!)</f>
        <v>#REF!</v>
      </c>
      <c r="EL57" s="268">
        <f>SUM('Sh1-Breakup'!BN48)</f>
        <v>0</v>
      </c>
      <c r="EM57" s="268">
        <f>SUM('Sh1-Breakup'!BO48)</f>
        <v>0</v>
      </c>
      <c r="EN57" s="268">
        <f>SUM('Sh1-Breakup'!BP48)</f>
        <v>0</v>
      </c>
      <c r="EO57" s="268">
        <f>SUM('Sh1-Breakup'!BQ48)</f>
        <v>0</v>
      </c>
      <c r="EP57" s="268">
        <f>SUM('Sh1-Breakup'!BR48)</f>
        <v>0</v>
      </c>
      <c r="EQ57" s="270">
        <f>SUM('Sh1-Breakup'!BY48)</f>
        <v>0</v>
      </c>
      <c r="ER57" s="270">
        <f>SUM('Sh1-Breakup'!BZ48)</f>
        <v>0</v>
      </c>
      <c r="ES57" s="270">
        <f>SUM('Sh1-Breakup'!CA48)</f>
        <v>0</v>
      </c>
      <c r="ET57" s="268">
        <f>SUM('Sh1-Breakup'!CB48)</f>
        <v>0</v>
      </c>
      <c r="EU57" s="270" t="e">
        <f>SUM('Sh1-Breakup'!CC48)</f>
        <v>#DIV/0!</v>
      </c>
      <c r="EV57" s="270" t="e">
        <f>SUM('Sh1-Breakup'!CD48)</f>
        <v>#DIV/0!</v>
      </c>
      <c r="EW57" s="268">
        <f>SUM('Sh1-Breakup'!CE48)</f>
        <v>0</v>
      </c>
      <c r="EX57" s="268"/>
      <c r="EY57" s="268"/>
    </row>
    <row r="58" spans="1:155" ht="39.75" customHeight="1">
      <c r="A58" s="158">
        <v>3</v>
      </c>
      <c r="B58" s="158" t="s">
        <v>96</v>
      </c>
      <c r="C58" s="160">
        <f>SUM('Sh1-Breakup'!BG84)</f>
        <v>721</v>
      </c>
      <c r="D58" s="160">
        <f>SUM('Sh1-Breakup'!BH84)</f>
        <v>898.416</v>
      </c>
      <c r="E58" s="160">
        <f>SUM('Sh1-Breakup'!BI84)</f>
        <v>5768</v>
      </c>
      <c r="F58" s="160">
        <f>SUM('Sh1-Breakup'!BJ84)</f>
        <v>1295</v>
      </c>
      <c r="G58" s="160">
        <f>SUM('Sh1-Breakup'!BM84)</f>
        <v>147</v>
      </c>
      <c r="H58" s="160" t="e">
        <f>SUM('Sh1-Breakup'!#REF!)</f>
        <v>#REF!</v>
      </c>
      <c r="I58" s="160">
        <f>SUM('Sh1-Breakup'!BN84)</f>
        <v>256</v>
      </c>
      <c r="J58" s="160">
        <f>SUM('Sh1-Breakup'!BO84)</f>
        <v>356.33</v>
      </c>
      <c r="K58" s="160">
        <f>SUM('Sh1-Breakup'!BP84)</f>
        <v>256</v>
      </c>
      <c r="L58" s="170">
        <f>SUM('Sh1-Breakup'!BQ84)</f>
        <v>356.33</v>
      </c>
      <c r="M58" s="160">
        <f>SUM('Sh1-Breakup'!BR84)</f>
        <v>1328</v>
      </c>
      <c r="N58" s="170">
        <f>SUM('Sh1-Breakup'!BY84)</f>
        <v>35.50624133148405</v>
      </c>
      <c r="O58" s="170">
        <f>SUM('Sh1-Breakup'!BZ84)</f>
        <v>39.66202739042937</v>
      </c>
      <c r="P58" s="170">
        <f>SUM('Sh1-Breakup'!CA84)</f>
        <v>23.02357836338419</v>
      </c>
      <c r="Q58" s="160">
        <f>SUM('Sh1-Breakup'!CB84)</f>
        <v>0</v>
      </c>
      <c r="R58" s="160">
        <f>SUM('Sh1-Breakup'!CC84)</f>
        <v>1.3919140625</v>
      </c>
      <c r="S58" s="160">
        <f>SUM('Sh1-Breakup'!CD84)</f>
        <v>5.56765625</v>
      </c>
      <c r="T58" s="176">
        <f>SUM('Sh1-Breakup'!CE84)</f>
        <v>0</v>
      </c>
      <c r="U58" s="177"/>
      <c r="V58" s="160"/>
      <c r="W58" s="245"/>
      <c r="X58" s="245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50"/>
      <c r="AO58" s="250"/>
      <c r="AP58" s="247"/>
      <c r="AQ58" s="247"/>
      <c r="AR58" s="247"/>
      <c r="AS58" s="268"/>
      <c r="AT58" s="268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78"/>
      <c r="BG58" s="278"/>
      <c r="BH58" s="278"/>
      <c r="BI58" s="269"/>
      <c r="BJ58" s="269"/>
      <c r="BK58" s="269"/>
      <c r="BL58" s="269"/>
      <c r="BM58" s="269"/>
      <c r="BN58" s="294"/>
      <c r="BO58" s="1787" t="s">
        <v>118</v>
      </c>
      <c r="BP58" s="1788"/>
      <c r="BQ58" s="255">
        <f>SUM('Sh1-Breakup'!CI91)</f>
        <v>103107</v>
      </c>
      <c r="BR58" s="254">
        <f>SUM('Sh1-Breakup'!CJ91)</f>
        <v>138000.00000000003</v>
      </c>
      <c r="BS58" s="255">
        <f>SUM('Sh1-Breakup'!CK91)</f>
        <v>824856</v>
      </c>
      <c r="BT58" s="255">
        <f>SUM('Sh1-Breakup'!CL91)</f>
        <v>264610</v>
      </c>
      <c r="BU58" s="255">
        <f>SUM('Sh1-Breakup'!CO91)</f>
        <v>22850</v>
      </c>
      <c r="BV58" s="255" t="e">
        <f>SUM('Sh1-Breakup'!#REF!)</f>
        <v>#REF!</v>
      </c>
      <c r="BW58" s="255">
        <f>SUM('Sh1-Breakup'!CP91)</f>
        <v>20908</v>
      </c>
      <c r="BX58" s="254">
        <f>SUM('Sh1-Breakup'!CQ91)</f>
        <v>44160.94</v>
      </c>
      <c r="BY58" s="255">
        <f>SUM('Sh1-Breakup'!CR91)</f>
        <v>9077</v>
      </c>
      <c r="BZ58" s="254">
        <f>SUM('Sh1-Breakup'!CS91)</f>
        <v>19606.73</v>
      </c>
      <c r="CA58" s="255">
        <f>SUM('Sh1-Breakup'!CT91)</f>
        <v>61569</v>
      </c>
      <c r="CB58" s="254">
        <f>SUM('Sh1-Breakup'!DA91)</f>
        <v>8.80347600065951</v>
      </c>
      <c r="CC58" s="254">
        <f>SUM('Sh1-Breakup'!DB91)</f>
        <v>14.207775362318836</v>
      </c>
      <c r="CD58" s="254">
        <f>SUM('Sh1-Breakup'!DC91)</f>
        <v>7.46421193517414</v>
      </c>
      <c r="CE58" s="255">
        <f>SUM('Sh1-Breakup'!DD91)</f>
        <v>10794</v>
      </c>
      <c r="CF58" s="254">
        <f>SUM('Sh1-Breakup'!DE91)</f>
        <v>2.160045169108736</v>
      </c>
      <c r="CG58" s="254">
        <f>SUM('Sh1-Breakup'!DF91)</f>
        <v>8.640180676434944</v>
      </c>
      <c r="CH58" s="255">
        <f>SUM('Sh1-Breakup'!DG91)</f>
        <v>499</v>
      </c>
      <c r="CI58" s="255" t="s">
        <v>148</v>
      </c>
      <c r="CJ58" s="312"/>
      <c r="CK58" s="287"/>
      <c r="CL58" s="247"/>
      <c r="CM58" s="247"/>
      <c r="CN58" s="250"/>
      <c r="CO58" s="247"/>
      <c r="CP58" s="247"/>
      <c r="CQ58" s="247"/>
      <c r="CR58" s="247"/>
      <c r="CS58" s="247"/>
      <c r="CT58" s="250"/>
      <c r="CU58" s="247"/>
      <c r="CV58" s="250"/>
      <c r="CW58" s="247"/>
      <c r="CX58" s="250"/>
      <c r="CY58" s="250"/>
      <c r="CZ58" s="247"/>
      <c r="DA58" s="247"/>
      <c r="DB58" s="250"/>
      <c r="DC58" s="250"/>
      <c r="DD58" s="247"/>
      <c r="DE58" s="249"/>
      <c r="DF58" s="247"/>
      <c r="DG58" s="317"/>
      <c r="DH58" s="268"/>
      <c r="DI58" s="268"/>
      <c r="DJ58" s="268"/>
      <c r="DK58" s="170"/>
      <c r="DL58" s="268"/>
      <c r="DM58" s="268"/>
      <c r="DN58" s="268"/>
      <c r="DO58" s="268"/>
      <c r="DP58" s="268"/>
      <c r="DQ58" s="268"/>
      <c r="DR58" s="268"/>
      <c r="DS58" s="268"/>
      <c r="DT58" s="268"/>
      <c r="DU58" s="270"/>
      <c r="DV58" s="270"/>
      <c r="DW58" s="268"/>
      <c r="DX58" s="268"/>
      <c r="DY58" s="270"/>
      <c r="DZ58" s="270"/>
      <c r="EA58" s="268"/>
      <c r="EB58" s="268"/>
      <c r="EC58" s="268"/>
      <c r="ED58" s="321"/>
      <c r="EE58" s="268"/>
      <c r="EF58" s="268"/>
      <c r="EG58" s="270"/>
      <c r="EH58" s="268"/>
      <c r="EI58" s="268"/>
      <c r="EJ58" s="268"/>
      <c r="EK58" s="268"/>
      <c r="EL58" s="268"/>
      <c r="EM58" s="270"/>
      <c r="EN58" s="268"/>
      <c r="EO58" s="270"/>
      <c r="EP58" s="268"/>
      <c r="EQ58" s="270"/>
      <c r="ER58" s="270"/>
      <c r="ES58" s="270"/>
      <c r="ET58" s="268"/>
      <c r="EU58" s="270"/>
      <c r="EV58" s="270"/>
      <c r="EW58" s="268"/>
      <c r="EX58" s="268"/>
      <c r="EY58" s="268"/>
    </row>
    <row r="59" spans="1:155" ht="39.75" customHeight="1">
      <c r="A59" s="163"/>
      <c r="B59" s="163"/>
      <c r="C59" s="160"/>
      <c r="D59" s="160"/>
      <c r="E59" s="160"/>
      <c r="F59" s="160"/>
      <c r="G59" s="160"/>
      <c r="H59" s="160"/>
      <c r="I59" s="160"/>
      <c r="J59" s="160"/>
      <c r="K59" s="160"/>
      <c r="L59" s="170"/>
      <c r="M59" s="160"/>
      <c r="N59" s="170"/>
      <c r="O59" s="170"/>
      <c r="P59" s="170"/>
      <c r="Q59" s="160"/>
      <c r="R59" s="170"/>
      <c r="S59" s="170"/>
      <c r="T59" s="176"/>
      <c r="U59" s="176"/>
      <c r="V59" s="160"/>
      <c r="W59" s="245"/>
      <c r="X59" s="245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50"/>
      <c r="AO59" s="250"/>
      <c r="AP59" s="247"/>
      <c r="AQ59" s="247"/>
      <c r="AR59" s="247"/>
      <c r="AS59" s="268"/>
      <c r="AT59" s="268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78"/>
      <c r="BG59" s="278"/>
      <c r="BH59" s="278"/>
      <c r="BI59" s="269"/>
      <c r="BJ59" s="269"/>
      <c r="BK59" s="269"/>
      <c r="BL59" s="269"/>
      <c r="BM59" s="269"/>
      <c r="BN59" s="294"/>
      <c r="BO59" s="275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300"/>
      <c r="CK59" s="1788"/>
      <c r="CL59" s="1796"/>
      <c r="CM59" s="252"/>
      <c r="CN59" s="253"/>
      <c r="CO59" s="252"/>
      <c r="CP59" s="252"/>
      <c r="CQ59" s="252"/>
      <c r="CR59" s="252"/>
      <c r="CS59" s="252"/>
      <c r="CT59" s="253"/>
      <c r="CU59" s="252"/>
      <c r="CV59" s="253"/>
      <c r="CW59" s="252"/>
      <c r="CX59" s="253"/>
      <c r="CY59" s="253"/>
      <c r="CZ59" s="252"/>
      <c r="DA59" s="252"/>
      <c r="DB59" s="253"/>
      <c r="DC59" s="253"/>
      <c r="DD59" s="252"/>
      <c r="DE59" s="291"/>
      <c r="DF59" s="252"/>
      <c r="DG59" s="317"/>
      <c r="DH59" s="1908" t="s">
        <v>116</v>
      </c>
      <c r="DI59" s="1909"/>
      <c r="DJ59" s="271">
        <f>SUM('Sh1-Breakup'!CI41)</f>
        <v>4818</v>
      </c>
      <c r="DK59" s="180">
        <f>SUM('Sh1-Breakup'!CJ41)</f>
        <v>6836.66</v>
      </c>
      <c r="DL59" s="271">
        <f>SUM('Sh1-Breakup'!CK41)</f>
        <v>38544</v>
      </c>
      <c r="DM59" s="271">
        <f>SUM('Sh1-Breakup'!CL41)</f>
        <v>47628</v>
      </c>
      <c r="DN59" s="271">
        <f>SUM('Sh1-Breakup'!CO41)</f>
        <v>0</v>
      </c>
      <c r="DO59" s="271" t="e">
        <f>SUM('Sh1-Breakup'!#REF!)</f>
        <v>#REF!</v>
      </c>
      <c r="DP59" s="271">
        <f>SUM('Sh1-Breakup'!CP41)</f>
        <v>2348</v>
      </c>
      <c r="DQ59" s="271">
        <f>SUM('Sh1-Breakup'!CQ41)</f>
        <v>1395.88</v>
      </c>
      <c r="DR59" s="271">
        <f>SUM('Sh1-Breakup'!CR41)</f>
        <v>1202</v>
      </c>
      <c r="DS59" s="271">
        <f>SUM('Sh1-Breakup'!CS41)</f>
        <v>1089.12</v>
      </c>
      <c r="DT59" s="271">
        <f>SUM('Sh1-Breakup'!CT41)</f>
        <v>3321</v>
      </c>
      <c r="DU59" s="272">
        <f>SUM('Sh1-Breakup'!DA41)</f>
        <v>24.948111249481112</v>
      </c>
      <c r="DV59" s="272">
        <f>SUM('Sh1-Breakup'!DB41)</f>
        <v>15.930585987894672</v>
      </c>
      <c r="DW59" s="271">
        <f>SUM('Sh1-Breakup'!DC41)</f>
        <v>8.61612702366127</v>
      </c>
      <c r="DX59" s="271">
        <f>SUM('Sh1-Breakup'!DD41)</f>
        <v>1514</v>
      </c>
      <c r="DY59" s="272">
        <f>SUM('Sh1-Breakup'!DE41)</f>
        <v>0.9060898502495839</v>
      </c>
      <c r="DZ59" s="272">
        <f>SUM('Sh1-Breakup'!DF41)</f>
        <v>3.6243594009983355</v>
      </c>
      <c r="EA59" s="271">
        <f>SUM('Sh1-Breakup'!DG41)</f>
        <v>0</v>
      </c>
      <c r="EB59" s="271">
        <f>SUM(DQ59-DS59)</f>
        <v>306.7600000000002</v>
      </c>
      <c r="EC59" s="271">
        <v>987.65</v>
      </c>
      <c r="ED59" s="320"/>
      <c r="EE59" s="271" t="s">
        <v>116</v>
      </c>
      <c r="EF59" s="271">
        <f>SUM('Sh1-Breakup'!CI48)</f>
        <v>923</v>
      </c>
      <c r="EG59" s="272">
        <f>SUM('Sh1-Breakup'!CJ48)</f>
        <v>1387.58</v>
      </c>
      <c r="EH59" s="271">
        <f>SUM('Sh1-Breakup'!CK48)</f>
        <v>7384</v>
      </c>
      <c r="EI59" s="271">
        <f>SUM('Sh1-Breakup'!CL48)</f>
        <v>0</v>
      </c>
      <c r="EJ59" s="271">
        <f>SUM('Sh1-Breakup'!CO48)</f>
        <v>0</v>
      </c>
      <c r="EK59" s="271" t="e">
        <f>SUM('Sh1-Breakup'!#REF!)</f>
        <v>#REF!</v>
      </c>
      <c r="EL59" s="271">
        <f>SUM('Sh1-Breakup'!CP48)</f>
        <v>112</v>
      </c>
      <c r="EM59" s="271">
        <f>SUM('Sh1-Breakup'!CQ48)</f>
        <v>371.92</v>
      </c>
      <c r="EN59" s="271">
        <f>SUM('Sh1-Breakup'!CR48)</f>
        <v>0</v>
      </c>
      <c r="EO59" s="271">
        <f>SUM('Sh1-Breakup'!CS48)</f>
        <v>0</v>
      </c>
      <c r="EP59" s="271">
        <f>SUM('Sh1-Breakup'!CT48)</f>
        <v>0</v>
      </c>
      <c r="EQ59" s="272">
        <f>SUM('Sh1-Breakup'!DA48)</f>
        <v>0</v>
      </c>
      <c r="ER59" s="272">
        <f>SUM('Sh1-Breakup'!DB48)</f>
        <v>0</v>
      </c>
      <c r="ES59" s="272">
        <f>SUM('Sh1-Breakup'!DC48)</f>
        <v>0</v>
      </c>
      <c r="ET59" s="271">
        <f>SUM('Sh1-Breakup'!DD48)</f>
        <v>0</v>
      </c>
      <c r="EU59" s="272">
        <f>SUM('Sh1-Breakup'!DE48)</f>
        <v>0</v>
      </c>
      <c r="EV59" s="272">
        <f>SUM('Sh1-Breakup'!DF48)</f>
        <v>0</v>
      </c>
      <c r="EW59" s="271">
        <f>SUM('Sh1-Breakup'!DG48)</f>
        <v>0</v>
      </c>
      <c r="EX59" s="271">
        <f>SUM(EM59-EO59)</f>
        <v>371.92</v>
      </c>
      <c r="EY59" s="272">
        <v>12.14</v>
      </c>
    </row>
    <row r="60" spans="1:155" ht="39.75" customHeight="1" thickBot="1">
      <c r="A60" s="163"/>
      <c r="B60" s="163"/>
      <c r="C60" s="160"/>
      <c r="D60" s="160"/>
      <c r="E60" s="160"/>
      <c r="F60" s="160"/>
      <c r="G60" s="160"/>
      <c r="H60" s="160"/>
      <c r="I60" s="160"/>
      <c r="J60" s="160"/>
      <c r="K60" s="160"/>
      <c r="L60" s="170"/>
      <c r="M60" s="160"/>
      <c r="N60" s="170"/>
      <c r="O60" s="170"/>
      <c r="P60" s="170"/>
      <c r="Q60" s="160"/>
      <c r="R60" s="170"/>
      <c r="S60" s="170"/>
      <c r="T60" s="176"/>
      <c r="U60" s="176"/>
      <c r="V60" s="160"/>
      <c r="W60" s="247"/>
      <c r="X60" s="247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3"/>
      <c r="AO60" s="253"/>
      <c r="AP60" s="252"/>
      <c r="AQ60" s="252"/>
      <c r="AR60" s="252"/>
      <c r="AS60" s="268"/>
      <c r="AT60" s="268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78"/>
      <c r="BG60" s="278"/>
      <c r="BH60" s="278"/>
      <c r="BI60" s="269"/>
      <c r="BJ60" s="269"/>
      <c r="BK60" s="269"/>
      <c r="BL60" s="269"/>
      <c r="BM60" s="269"/>
      <c r="BN60" s="294"/>
      <c r="BO60" s="301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3"/>
      <c r="CK60" s="1788" t="s">
        <v>117</v>
      </c>
      <c r="CL60" s="1796"/>
      <c r="CM60" s="252">
        <f>SUM('Sh1-Breakup'!CI63)</f>
        <v>16522</v>
      </c>
      <c r="CN60" s="252">
        <f>SUM('Sh1-Breakup'!CJ63)</f>
        <v>21968.826</v>
      </c>
      <c r="CO60" s="252">
        <f>SUM('Sh1-Breakup'!CK63)</f>
        <v>132176</v>
      </c>
      <c r="CP60" s="252">
        <f>SUM('Sh1-Breakup'!CL63)</f>
        <v>35386</v>
      </c>
      <c r="CQ60" s="252">
        <f>SUM('Sh1-Breakup'!CO63)</f>
        <v>5537</v>
      </c>
      <c r="CR60" s="252" t="e">
        <f>SUM('Sh1-Breakup'!#REF!)</f>
        <v>#REF!</v>
      </c>
      <c r="CS60" s="252">
        <f>SUM('Sh1-Breakup'!CP63)</f>
        <v>4701</v>
      </c>
      <c r="CT60" s="253">
        <f>SUM('Sh1-Breakup'!CQ63)</f>
        <v>11643.079999999998</v>
      </c>
      <c r="CU60" s="252">
        <f>SUM('Sh1-Breakup'!CR63)</f>
        <v>1305</v>
      </c>
      <c r="CV60" s="253">
        <f>SUM('Sh1-Breakup'!CS63)</f>
        <v>2980.7699999999995</v>
      </c>
      <c r="CW60" s="252">
        <f>SUM('Sh1-Breakup'!CT63)</f>
        <v>11143</v>
      </c>
      <c r="CX60" s="252">
        <f>SUM('Sh1-Breakup'!DA63)</f>
        <v>7.898559496429004</v>
      </c>
      <c r="CY60" s="253">
        <f>SUM('Sh1-Breakup'!DB63)</f>
        <v>13.568180657446144</v>
      </c>
      <c r="CZ60" s="252">
        <f>SUM('Sh1-Breakup'!DC63)</f>
        <v>8.430426098535285</v>
      </c>
      <c r="DA60" s="252">
        <f>SUM('Sh1-Breakup'!DD63)</f>
        <v>1666</v>
      </c>
      <c r="DB60" s="253">
        <f>SUM('Sh1-Breakup'!DE63)</f>
        <v>2.2841149425287353</v>
      </c>
      <c r="DC60" s="253">
        <f>SUM('Sh1-Breakup'!DF63)</f>
        <v>9.136459770114941</v>
      </c>
      <c r="DD60" s="252">
        <f>SUM('Sh1-Breakup'!DG63)</f>
        <v>107</v>
      </c>
      <c r="DE60" s="291"/>
      <c r="DF60" s="252"/>
      <c r="DG60" s="317"/>
      <c r="DH60" s="268"/>
      <c r="DI60" s="271"/>
      <c r="DJ60" s="271"/>
      <c r="DK60" s="180"/>
      <c r="DL60" s="271"/>
      <c r="DM60" s="271"/>
      <c r="DN60" s="271"/>
      <c r="DO60" s="271"/>
      <c r="DP60" s="271"/>
      <c r="DQ60" s="271"/>
      <c r="DR60" s="271"/>
      <c r="DS60" s="271"/>
      <c r="DT60" s="271"/>
      <c r="DU60" s="272"/>
      <c r="DV60" s="272"/>
      <c r="DW60" s="271"/>
      <c r="DX60" s="271"/>
      <c r="DY60" s="271"/>
      <c r="DZ60" s="272"/>
      <c r="EA60" s="271"/>
      <c r="EB60" s="268"/>
      <c r="EC60" s="268"/>
      <c r="ED60" s="320"/>
      <c r="EE60" s="271"/>
      <c r="EF60" s="271"/>
      <c r="EG60" s="271"/>
      <c r="EH60" s="271"/>
      <c r="EI60" s="271"/>
      <c r="EJ60" s="271"/>
      <c r="EK60" s="271"/>
      <c r="EL60" s="271"/>
      <c r="EM60" s="272"/>
      <c r="EN60" s="271"/>
      <c r="EO60" s="272"/>
      <c r="EP60" s="271"/>
      <c r="EQ60" s="272"/>
      <c r="ER60" s="272"/>
      <c r="ES60" s="272"/>
      <c r="ET60" s="271"/>
      <c r="EU60" s="272"/>
      <c r="EV60" s="272"/>
      <c r="EW60" s="271"/>
      <c r="EX60" s="271"/>
      <c r="EY60" s="271"/>
    </row>
    <row r="61" spans="1:155" ht="66.75" customHeight="1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70"/>
      <c r="O61" s="160"/>
      <c r="P61" s="160"/>
      <c r="Q61" s="160"/>
      <c r="R61" s="160"/>
      <c r="S61" s="160"/>
      <c r="T61" s="176"/>
      <c r="U61" s="177"/>
      <c r="V61" s="160"/>
      <c r="W61" s="1796" t="s">
        <v>95</v>
      </c>
      <c r="X61" s="1796"/>
      <c r="Y61" s="252">
        <f>SUM('Sh1-Breakup'!CI25)</f>
        <v>4245</v>
      </c>
      <c r="Z61" s="252">
        <f>SUM('Sh1-Breakup'!CJ25)</f>
        <v>5887.936000000001</v>
      </c>
      <c r="AA61" s="252">
        <f>SUM('Sh1-Breakup'!CK25)</f>
        <v>33960</v>
      </c>
      <c r="AB61" s="252">
        <f>SUM('Sh1-Breakup'!CL25)</f>
        <v>7818</v>
      </c>
      <c r="AC61" s="252">
        <f>SUM('Sh1-Breakup'!CO25)</f>
        <v>1810</v>
      </c>
      <c r="AD61" s="252" t="e">
        <f>SUM('Sh1-Breakup'!#REF!)</f>
        <v>#REF!</v>
      </c>
      <c r="AE61" s="252">
        <f>SUM('Sh1-Breakup'!CP25)</f>
        <v>499</v>
      </c>
      <c r="AF61" s="253">
        <f>SUM('Sh1-Breakup'!CQ25)</f>
        <v>1004.63</v>
      </c>
      <c r="AG61" s="252">
        <f>SUM('Sh1-Breakup'!CR25)</f>
        <v>485</v>
      </c>
      <c r="AH61" s="253">
        <f>SUM('Sh1-Breakup'!CS25)</f>
        <v>949.13</v>
      </c>
      <c r="AI61" s="252">
        <f>SUM('Sh1-Breakup'!CT25)</f>
        <v>2425</v>
      </c>
      <c r="AJ61" s="253">
        <f>SUM('Sh1-Breakup'!DA25)</f>
        <v>11.42520612485277</v>
      </c>
      <c r="AK61" s="252">
        <f>SUM('Sh1-Breakup'!DB25)</f>
        <v>16.11991027076381</v>
      </c>
      <c r="AL61" s="252">
        <f>SUM('Sh1-Breakup'!DC25)</f>
        <v>7.140753828032979</v>
      </c>
      <c r="AM61" s="252">
        <f>SUM('Sh1-Breakup'!DD25)</f>
        <v>720</v>
      </c>
      <c r="AN61" s="253">
        <f>SUM('Sh1-Breakup'!DE25)</f>
        <v>1.9569690721649484</v>
      </c>
      <c r="AO61" s="253">
        <f>SUM('Sh1-Breakup'!DF25)</f>
        <v>7.827876288659794</v>
      </c>
      <c r="AP61" s="252">
        <f>SUM('Sh1-Breakup'!DG25)</f>
        <v>0</v>
      </c>
      <c r="AQ61" s="253">
        <f>SUM(AF61-AH61)</f>
        <v>55.5</v>
      </c>
      <c r="AR61" s="253">
        <v>1728.16</v>
      </c>
      <c r="AS61" s="268"/>
      <c r="AT61" s="271" t="s">
        <v>95</v>
      </c>
      <c r="AU61" s="267">
        <f>SUM('Sh1-Breakup'!CI13)</f>
        <v>1457</v>
      </c>
      <c r="AV61" s="267">
        <f>SUM('Sh1-Breakup'!CJ13)</f>
        <v>1792.69</v>
      </c>
      <c r="AW61" s="267">
        <f>SUM('Sh1-Breakup'!CK13)</f>
        <v>11656</v>
      </c>
      <c r="AX61" s="267">
        <f>SUM('Sh1-Breakup'!CL13)</f>
        <v>1121</v>
      </c>
      <c r="AY61" s="267">
        <f>SUM('Sh1-Breakup'!CO13)</f>
        <v>15</v>
      </c>
      <c r="AZ61" s="267" t="e">
        <f>SUM('Sh1-Breakup'!#REF!)</f>
        <v>#REF!</v>
      </c>
      <c r="BA61" s="267">
        <f>SUM('Sh1-Breakup'!CP13)</f>
        <v>298</v>
      </c>
      <c r="BB61" s="267">
        <f>SUM('Sh1-Breakup'!CQ13)</f>
        <v>739.1800000000001</v>
      </c>
      <c r="BC61" s="267">
        <f>SUM('Sh1-Breakup'!CR13)</f>
        <v>105</v>
      </c>
      <c r="BD61" s="281">
        <f>SUM('Sh1-Breakup'!CS13)</f>
        <v>230.25</v>
      </c>
      <c r="BE61" s="267">
        <f>SUM('Sh1-Breakup'!CT13)</f>
        <v>703</v>
      </c>
      <c r="BF61" s="267">
        <f>SUM('Sh1-Breakup'!DA13)</f>
        <v>7.20658888126287</v>
      </c>
      <c r="BG61" s="267">
        <f>SUM('Sh1-Breakup'!DB13)</f>
        <v>12.843826874696685</v>
      </c>
      <c r="BH61" s="281">
        <f>SUM('Sh1-Breakup'!DC13)</f>
        <v>6.031228551818805</v>
      </c>
      <c r="BI61" s="267">
        <f>SUM('Sh1-Breakup'!DD13)</f>
        <v>0</v>
      </c>
      <c r="BJ61" s="281">
        <f>SUM('Sh1-Breakup'!DE13)</f>
        <v>2.192857142857143</v>
      </c>
      <c r="BK61" s="281">
        <f>SUM('Sh1-Breakup'!DF13)</f>
        <v>8.771428571428572</v>
      </c>
      <c r="BL61" s="267">
        <f>SUM('Sh1-Breakup'!DG13)</f>
        <v>0</v>
      </c>
      <c r="BM61" s="281">
        <f>SUM(BB61-BD61)</f>
        <v>508.93000000000006</v>
      </c>
      <c r="BN61" s="267">
        <v>260.66</v>
      </c>
      <c r="CK61" s="1796" t="s">
        <v>118</v>
      </c>
      <c r="CL61" s="1796"/>
      <c r="CM61" s="252">
        <f>SUM('Sh1-Breakup'!CI91)</f>
        <v>103107</v>
      </c>
      <c r="CN61" s="253">
        <f>SUM('Sh1-Breakup'!CJ91)</f>
        <v>138000.00000000003</v>
      </c>
      <c r="CO61" s="252">
        <f>SUM('Sh1-Breakup'!CK91)</f>
        <v>824856</v>
      </c>
      <c r="CP61" s="252">
        <f>SUM('Sh1-Breakup'!CL91)</f>
        <v>264610</v>
      </c>
      <c r="CQ61" s="252">
        <f>SUM('Sh1-Breakup'!CO91)</f>
        <v>22850</v>
      </c>
      <c r="CR61" s="252" t="e">
        <f>SUM('Sh1-Breakup'!#REF!)</f>
        <v>#REF!</v>
      </c>
      <c r="CS61" s="252">
        <f>SUM('Sh1-Breakup'!CP91)</f>
        <v>20908</v>
      </c>
      <c r="CT61" s="253">
        <f>SUM('Sh1-Breakup'!CQ91)</f>
        <v>44160.94</v>
      </c>
      <c r="CU61" s="252">
        <f>SUM('Sh1-Breakup'!CR91)</f>
        <v>9077</v>
      </c>
      <c r="CV61" s="253">
        <f>SUM('Sh1-Breakup'!CS91)</f>
        <v>19606.73</v>
      </c>
      <c r="CW61" s="252">
        <f>SUM('Sh1-Breakup'!CT91)</f>
        <v>61569</v>
      </c>
      <c r="CX61" s="252">
        <f>SUM('Sh1-Breakup'!DA91)</f>
        <v>8.80347600065951</v>
      </c>
      <c r="CY61" s="253">
        <f>SUM('Sh1-Breakup'!DB91)</f>
        <v>14.207775362318836</v>
      </c>
      <c r="CZ61" s="252">
        <f>SUM('Sh1-Breakup'!DC91)</f>
        <v>7.46421193517414</v>
      </c>
      <c r="DA61" s="252">
        <f>SUM('Sh1-Breakup'!DD91)</f>
        <v>10794</v>
      </c>
      <c r="DB61" s="253">
        <f>SUM('Sh1-Breakup'!DE91)</f>
        <v>2.160045169108736</v>
      </c>
      <c r="DC61" s="253">
        <f>SUM('Sh1-Breakup'!DF91)</f>
        <v>8.640180676434944</v>
      </c>
      <c r="DD61" s="252">
        <f>SUM('Sh1-Breakup'!DG91)</f>
        <v>499</v>
      </c>
      <c r="DE61" s="291"/>
      <c r="DF61" s="252"/>
      <c r="DG61" s="317"/>
      <c r="DH61" s="1908" t="s">
        <v>151</v>
      </c>
      <c r="DI61" s="1909"/>
      <c r="DJ61" s="271">
        <f>SUM('Sh1-Breakup'!CI50)</f>
        <v>13337</v>
      </c>
      <c r="DK61" s="180">
        <f>SUM('Sh1-Breakup'!CJ50)</f>
        <v>17553.613999999998</v>
      </c>
      <c r="DL61" s="271">
        <f>SUM('Sh1-Breakup'!CK50)</f>
        <v>106696</v>
      </c>
      <c r="DM61" s="271">
        <f>SUM('Sh1-Breakup'!CL50)</f>
        <v>81819</v>
      </c>
      <c r="DN61" s="271">
        <f>SUM('Sh1-Breakup'!CO50)</f>
        <v>62</v>
      </c>
      <c r="DO61" s="271" t="e">
        <f>SUM('Sh1-Breakup'!#REF!)</f>
        <v>#REF!</v>
      </c>
      <c r="DP61" s="271">
        <f>SUM('Sh1-Breakup'!CP50)</f>
        <v>2893</v>
      </c>
      <c r="DQ61" s="271">
        <f>SUM('Sh1-Breakup'!CQ50)</f>
        <v>2638.86</v>
      </c>
      <c r="DR61" s="271">
        <f>SUM('Sh1-Breakup'!CR50)</f>
        <v>1431</v>
      </c>
      <c r="DS61" s="271">
        <f>SUM('Sh1-Breakup'!CS50)</f>
        <v>1692.8899999999999</v>
      </c>
      <c r="DT61" s="271">
        <f>SUM('Sh1-Breakup'!CT50)</f>
        <v>5233</v>
      </c>
      <c r="DU61" s="272">
        <f>SUM('Sh1-Breakup'!DA50)</f>
        <v>44.2803331448098</v>
      </c>
      <c r="DV61" s="272">
        <f>SUM('Sh1-Breakup'!DB50)</f>
        <v>54.44398948281721</v>
      </c>
      <c r="DW61" s="272">
        <f>SUM('Sh1-Breakup'!DC50)</f>
        <v>28.689089659730705</v>
      </c>
      <c r="DX61" s="271">
        <f>SUM('Sh1-Breakup'!DD50)</f>
        <v>1852</v>
      </c>
      <c r="DY61" s="272">
        <f>SUM('Sh1-Breakup'!DE50)</f>
        <v>1.1830118798043325</v>
      </c>
      <c r="DZ61" s="272">
        <f>SUM('Sh1-Breakup'!DF50)</f>
        <v>23.90279865152953</v>
      </c>
      <c r="EA61" s="271">
        <f>SUM('Sh1-Breakup'!DG50)</f>
        <v>0</v>
      </c>
      <c r="EB61" s="268"/>
      <c r="EC61" s="268"/>
      <c r="ED61" s="1928" t="s">
        <v>151</v>
      </c>
      <c r="EE61" s="1909"/>
      <c r="EF61" s="271">
        <f>SUM('Sh1-Breakup'!CI50)</f>
        <v>13337</v>
      </c>
      <c r="EG61" s="271">
        <f>SUM('Sh1-Breakup'!CJ50)</f>
        <v>17553.613999999998</v>
      </c>
      <c r="EH61" s="271">
        <f>SUM('Sh1-Breakup'!CK50)</f>
        <v>106696</v>
      </c>
      <c r="EI61" s="271">
        <f>SUM('Sh1-Breakup'!CL50)</f>
        <v>81819</v>
      </c>
      <c r="EJ61" s="271">
        <f>SUM('Sh1-Breakup'!CO50)</f>
        <v>62</v>
      </c>
      <c r="EK61" s="271" t="e">
        <f>SUM('Sh1-Breakup'!#REF!)</f>
        <v>#REF!</v>
      </c>
      <c r="EL61" s="271">
        <f>SUM('Sh1-Breakup'!CP50)</f>
        <v>2893</v>
      </c>
      <c r="EM61" s="271">
        <f>SUM('Sh1-Breakup'!CQ50)</f>
        <v>2638.86</v>
      </c>
      <c r="EN61" s="271">
        <f>SUM('Sh1-Breakup'!CR50)</f>
        <v>1431</v>
      </c>
      <c r="EO61" s="271">
        <f>SUM('Sh1-Breakup'!CS50)</f>
        <v>1692.8899999999999</v>
      </c>
      <c r="EP61" s="271">
        <f>SUM('Sh1-Breakup'!CT50)</f>
        <v>5233</v>
      </c>
      <c r="EQ61" s="272">
        <f>SUM('Sh1-Breakup'!DA50)</f>
        <v>44.2803331448098</v>
      </c>
      <c r="ER61" s="272">
        <f>SUM('Sh1-Breakup'!DB50)</f>
        <v>54.44398948281721</v>
      </c>
      <c r="ES61" s="272">
        <f>SUM('Sh1-Breakup'!DC50)</f>
        <v>28.689089659730705</v>
      </c>
      <c r="ET61" s="271">
        <f>SUM('Sh1-Breakup'!DD50)</f>
        <v>1852</v>
      </c>
      <c r="EU61" s="272">
        <f>SUM('Sh1-Breakup'!DE50)</f>
        <v>1.1830118798043325</v>
      </c>
      <c r="EV61" s="272">
        <f>SUM('Sh1-Breakup'!DF50)</f>
        <v>23.90279865152953</v>
      </c>
      <c r="EW61" s="271">
        <f>SUM('Sh1-Breakup'!DG50)</f>
        <v>0</v>
      </c>
      <c r="EX61" s="271"/>
      <c r="EY61" s="271"/>
    </row>
    <row r="62" spans="1:155" ht="49.5" customHeight="1">
      <c r="A62" s="160"/>
      <c r="B62" s="158" t="s">
        <v>95</v>
      </c>
      <c r="C62" s="175">
        <f>SUM('Sh1-Breakup'!CI84)</f>
        <v>1801</v>
      </c>
      <c r="D62" s="180">
        <f>SUM('Sh1-Breakup'!CJ84)</f>
        <v>2246.036</v>
      </c>
      <c r="E62" s="175">
        <f>SUM('Sh1-Breakup'!CK84)</f>
        <v>14408</v>
      </c>
      <c r="F62" s="175">
        <f>SUM('Sh1-Breakup'!CL84)</f>
        <v>2612</v>
      </c>
      <c r="G62" s="175">
        <f>SUM('Sh1-Breakup'!CO84)</f>
        <v>249</v>
      </c>
      <c r="H62" s="175" t="e">
        <f>SUM('Sh1-Breakup'!#REF!)</f>
        <v>#REF!</v>
      </c>
      <c r="I62" s="175">
        <f>SUM('Sh1-Breakup'!CP84)</f>
        <v>408</v>
      </c>
      <c r="J62" s="175">
        <f>SUM('Sh1-Breakup'!CQ84)</f>
        <v>686.2</v>
      </c>
      <c r="K62" s="175">
        <f>SUM('Sh1-Breakup'!CR84)</f>
        <v>376</v>
      </c>
      <c r="L62" s="180">
        <f>SUM('Sh1-Breakup'!CS84)</f>
        <v>642.5999999999999</v>
      </c>
      <c r="M62" s="175">
        <f>SUM('Sh1-Breakup'!CT84)</f>
        <v>2060</v>
      </c>
      <c r="N62" s="180">
        <f>SUM('Sh1-Breakup'!DA84)</f>
        <v>20.87729039422543</v>
      </c>
      <c r="O62" s="175">
        <f>SUM('Sh1-Breakup'!DB84)</f>
        <v>28.610405176052385</v>
      </c>
      <c r="P62" s="180">
        <f>SUM('Sh1-Breakup'!DC84)</f>
        <v>14.297612437534704</v>
      </c>
      <c r="Q62" s="175">
        <f>SUM('Sh1-Breakup'!DD84)</f>
        <v>496</v>
      </c>
      <c r="R62" s="180">
        <f>SUM('Sh1-Breakup'!DE84)</f>
        <v>1.709042553191489</v>
      </c>
      <c r="S62" s="180">
        <f>SUM('Sh1-Breakup'!DF84)</f>
        <v>6.836170212765956</v>
      </c>
      <c r="T62" s="181">
        <f>SUM('Sh1-Breakup'!DG84)</f>
        <v>0</v>
      </c>
      <c r="U62" s="182">
        <f>SUM(J62-L62)</f>
        <v>43.600000000000136</v>
      </c>
      <c r="V62" s="175">
        <v>311.77</v>
      </c>
      <c r="W62" s="1796" t="s">
        <v>136</v>
      </c>
      <c r="X62" s="1796"/>
      <c r="Y62" s="252">
        <f>SUM('Sh1-Breakup'!CI28)</f>
        <v>21730</v>
      </c>
      <c r="Z62" s="252">
        <f>SUM('Sh1-Breakup'!CJ28)</f>
        <v>31013.658000000003</v>
      </c>
      <c r="AA62" s="252">
        <f>SUM('Sh1-Breakup'!CK28)</f>
        <v>173840</v>
      </c>
      <c r="AB62" s="252">
        <f>SUM('Sh1-Breakup'!CL28)</f>
        <v>66061</v>
      </c>
      <c r="AC62" s="252">
        <f>SUM('Sh1-Breakup'!CO28)</f>
        <v>5039</v>
      </c>
      <c r="AD62" s="252" t="e">
        <f>SUM('Sh1-Breakup'!#REF!)</f>
        <v>#REF!</v>
      </c>
      <c r="AE62" s="252">
        <f>SUM('Sh1-Breakup'!CP28)</f>
        <v>3443</v>
      </c>
      <c r="AF62" s="253">
        <f>SUM('Sh1-Breakup'!CQ28)</f>
        <v>5516.389999999999</v>
      </c>
      <c r="AG62" s="252">
        <f>SUM('Sh1-Breakup'!CR28)</f>
        <v>2231</v>
      </c>
      <c r="AH62" s="253">
        <f>SUM('Sh1-Breakup'!CS28)</f>
        <v>3991.5200000000004</v>
      </c>
      <c r="AI62" s="252">
        <f>SUM('Sh1-Breakup'!CT28)</f>
        <v>16286</v>
      </c>
      <c r="AJ62" s="253">
        <f>SUM('Sh1-Breakup'!DA28)</f>
        <v>10.266912103083294</v>
      </c>
      <c r="AK62" s="253">
        <f>SUM('Sh1-Breakup'!DB28)</f>
        <v>12.870200606455388</v>
      </c>
      <c r="AL62" s="253">
        <f>SUM('Sh1-Breakup'!DC28)</f>
        <v>9.368384721583064</v>
      </c>
      <c r="AM62" s="252">
        <f>SUM('Sh1-Breakup'!DD28)</f>
        <v>1984</v>
      </c>
      <c r="AN62" s="253">
        <f>SUM('Sh1-Breakup'!DE28)</f>
        <v>1.789116987897804</v>
      </c>
      <c r="AO62" s="253">
        <f>SUM('Sh1-Breakup'!DF28)</f>
        <v>7.156467951591216</v>
      </c>
      <c r="AP62" s="252">
        <f>SUM('Sh1-Breakup'!DG28)</f>
        <v>0</v>
      </c>
      <c r="AQ62" s="252"/>
      <c r="AR62" s="252"/>
      <c r="AS62" s="268"/>
      <c r="AT62" s="271" t="s">
        <v>117</v>
      </c>
      <c r="AU62" s="267">
        <v>6745</v>
      </c>
      <c r="AV62" s="267">
        <v>9446.17</v>
      </c>
      <c r="AW62" s="267">
        <v>67450</v>
      </c>
      <c r="AX62" s="267">
        <v>27800</v>
      </c>
      <c r="AY62" s="267">
        <v>9375</v>
      </c>
      <c r="AZ62" s="267">
        <v>8546</v>
      </c>
      <c r="BA62" s="267">
        <v>4498</v>
      </c>
      <c r="BB62" s="281">
        <v>7668.9</v>
      </c>
      <c r="BC62" s="267">
        <v>2636</v>
      </c>
      <c r="BD62" s="267">
        <v>5522.46</v>
      </c>
      <c r="BE62" s="267">
        <v>22094</v>
      </c>
      <c r="BF62" s="281">
        <v>39.08</v>
      </c>
      <c r="BG62" s="281">
        <v>58.46</v>
      </c>
      <c r="BH62" s="281">
        <v>32.76</v>
      </c>
      <c r="BI62" s="267">
        <v>1293</v>
      </c>
      <c r="BJ62" s="281">
        <v>2.1</v>
      </c>
      <c r="BK62" s="281">
        <v>5.99</v>
      </c>
      <c r="BL62" s="267">
        <v>216</v>
      </c>
      <c r="BM62" s="267"/>
      <c r="BN62" s="267"/>
      <c r="DG62" s="317"/>
      <c r="DH62" s="268"/>
      <c r="DI62" s="271"/>
      <c r="DJ62" s="271"/>
      <c r="DK62" s="180"/>
      <c r="DL62" s="271"/>
      <c r="DM62" s="271"/>
      <c r="DN62" s="271"/>
      <c r="DO62" s="271"/>
      <c r="DP62" s="271"/>
      <c r="DQ62" s="271"/>
      <c r="DR62" s="271"/>
      <c r="DS62" s="271"/>
      <c r="DT62" s="271"/>
      <c r="DU62" s="272"/>
      <c r="DV62" s="272"/>
      <c r="DW62" s="272"/>
      <c r="DX62" s="271"/>
      <c r="DY62" s="272"/>
      <c r="DZ62" s="272"/>
      <c r="EA62" s="271"/>
      <c r="EB62" s="268"/>
      <c r="EC62" s="268"/>
      <c r="ED62" s="320"/>
      <c r="EE62" s="271"/>
      <c r="EF62" s="271"/>
      <c r="EG62" s="271"/>
      <c r="EH62" s="271"/>
      <c r="EI62" s="271"/>
      <c r="EJ62" s="271"/>
      <c r="EK62" s="271"/>
      <c r="EL62" s="271"/>
      <c r="EM62" s="272"/>
      <c r="EN62" s="271"/>
      <c r="EO62" s="272"/>
      <c r="EP62" s="271"/>
      <c r="EQ62" s="272"/>
      <c r="ER62" s="272"/>
      <c r="ES62" s="272"/>
      <c r="ET62" s="271"/>
      <c r="EU62" s="272"/>
      <c r="EV62" s="272"/>
      <c r="EW62" s="271"/>
      <c r="EX62" s="271"/>
      <c r="EY62" s="271"/>
    </row>
    <row r="63" spans="1:155" ht="49.5" customHeight="1">
      <c r="A63" s="160"/>
      <c r="B63" s="175" t="s">
        <v>117</v>
      </c>
      <c r="C63" s="175">
        <f>SUM('Sh1-Breakup'!CI90)</f>
        <v>25153</v>
      </c>
      <c r="D63" s="180">
        <f>SUM('Sh1-Breakup'!CJ90)</f>
        <v>34010.146</v>
      </c>
      <c r="E63" s="175">
        <f>SUM('Sh1-Breakup'!CK90)</f>
        <v>201224</v>
      </c>
      <c r="F63" s="175">
        <f>SUM('Sh1-Breakup'!CL90)</f>
        <v>39247</v>
      </c>
      <c r="G63" s="175">
        <f>SUM('Sh1-Breakup'!CO90)</f>
        <v>4817</v>
      </c>
      <c r="H63" s="175" t="e">
        <f>SUM('Sh1-Breakup'!#REF!)</f>
        <v>#REF!</v>
      </c>
      <c r="I63" s="175">
        <f>SUM('Sh1-Breakup'!CP90)</f>
        <v>2932</v>
      </c>
      <c r="J63" s="180">
        <f>SUM('Sh1-Breakup'!CQ90)</f>
        <v>9256.48</v>
      </c>
      <c r="K63" s="175">
        <f>SUM('Sh1-Breakup'!CR90)</f>
        <v>1644</v>
      </c>
      <c r="L63" s="180">
        <f>SUM('Sh1-Breakup'!CS90)</f>
        <v>4562.049999999999</v>
      </c>
      <c r="M63" s="175">
        <f>SUM('Sh1-Breakup'!CT90)</f>
        <v>13659</v>
      </c>
      <c r="N63" s="180">
        <f>SUM('Sh1-Breakup'!DA90)</f>
        <v>6.535999681946487</v>
      </c>
      <c r="O63" s="180">
        <f>SUM('Sh1-Breakup'!DB90)</f>
        <v>13.413791284518448</v>
      </c>
      <c r="P63" s="180">
        <f>SUM('Sh1-Breakup'!DC90)</f>
        <v>6.787957698882837</v>
      </c>
      <c r="Q63" s="183">
        <f>SUM('Sh1-Breakup'!DD90)</f>
        <v>2484</v>
      </c>
      <c r="R63" s="180">
        <f>SUM('Sh1-Breakup'!DE90)</f>
        <v>2.7749695863746955</v>
      </c>
      <c r="S63" s="180">
        <f>SUM('Sh1-Breakup'!DF90)</f>
        <v>11.099878345498782</v>
      </c>
      <c r="T63" s="181">
        <f>SUM('Sh1-Breakup'!DG90)</f>
        <v>0</v>
      </c>
      <c r="U63" s="171" t="s">
        <v>148</v>
      </c>
      <c r="V63" s="175"/>
      <c r="W63" s="1796" t="s">
        <v>142</v>
      </c>
      <c r="X63" s="1796"/>
      <c r="Y63" s="252">
        <f>SUM('Sh1-Breakup'!CI91)</f>
        <v>103107</v>
      </c>
      <c r="Z63" s="188">
        <f>SUM('Sh1-Breakup'!CJ91)</f>
        <v>138000.00000000003</v>
      </c>
      <c r="AA63" s="252">
        <f>SUM('Sh1-Breakup'!CK91)</f>
        <v>824856</v>
      </c>
      <c r="AB63" s="252">
        <f>SUM('Sh1-Breakup'!CL91)</f>
        <v>264610</v>
      </c>
      <c r="AC63" s="252">
        <f>SUM('Sh1-Breakup'!CO91)</f>
        <v>22850</v>
      </c>
      <c r="AD63" s="252" t="e">
        <f>SUM('Sh1-Breakup'!#REF!)</f>
        <v>#REF!</v>
      </c>
      <c r="AE63" s="252">
        <f>SUM('Sh1-Breakup'!CP91)</f>
        <v>20908</v>
      </c>
      <c r="AF63" s="253">
        <f>SUM('Sh1-Breakup'!CQ91)</f>
        <v>44160.94</v>
      </c>
      <c r="AG63" s="252">
        <f>SUM('Sh1-Breakup'!CR91)</f>
        <v>9077</v>
      </c>
      <c r="AH63" s="253">
        <f>SUM('Sh1-Breakup'!CS91)</f>
        <v>19606.73</v>
      </c>
      <c r="AI63" s="252">
        <f>SUM('Sh1-Breakup'!CT91)</f>
        <v>61569</v>
      </c>
      <c r="AJ63" s="253">
        <f>SUM('Sh1-Breakup'!DA91)</f>
        <v>8.80347600065951</v>
      </c>
      <c r="AK63" s="253">
        <f>SUM('Sh1-Breakup'!DB91)</f>
        <v>14.207775362318836</v>
      </c>
      <c r="AL63" s="253">
        <f>SUM('Sh1-Breakup'!DC91)</f>
        <v>7.46421193517414</v>
      </c>
      <c r="AM63" s="252">
        <f>SUM('Sh1-Breakup'!DD91)</f>
        <v>10794</v>
      </c>
      <c r="AN63" s="253">
        <f>SUM('Sh1-Breakup'!DE91)</f>
        <v>2.160045169108736</v>
      </c>
      <c r="AO63" s="253">
        <f>SUM('Sh1-Breakup'!DF91)</f>
        <v>8.640180676434944</v>
      </c>
      <c r="AP63" s="252">
        <f>SUM('Sh1-Breakup'!DG91)</f>
        <v>499</v>
      </c>
      <c r="AQ63" s="252"/>
      <c r="AR63" s="252"/>
      <c r="AS63" s="268"/>
      <c r="AT63" s="271" t="s">
        <v>118</v>
      </c>
      <c r="AU63" s="267">
        <f>SUM(AU34)</f>
        <v>103107</v>
      </c>
      <c r="AV63" s="281">
        <f aca="true" t="shared" si="1" ref="AV63:BL63">SUM(AV34)</f>
        <v>138000.00000000003</v>
      </c>
      <c r="AW63" s="267">
        <f t="shared" si="1"/>
        <v>824856</v>
      </c>
      <c r="AX63" s="267">
        <f t="shared" si="1"/>
        <v>264610</v>
      </c>
      <c r="AY63" s="267">
        <f t="shared" si="1"/>
        <v>22850</v>
      </c>
      <c r="AZ63" s="267" t="e">
        <f t="shared" si="1"/>
        <v>#REF!</v>
      </c>
      <c r="BA63" s="267">
        <f t="shared" si="1"/>
        <v>20908</v>
      </c>
      <c r="BB63" s="281">
        <f t="shared" si="1"/>
        <v>44160.94</v>
      </c>
      <c r="BC63" s="267">
        <f t="shared" si="1"/>
        <v>9077</v>
      </c>
      <c r="BD63" s="267">
        <f t="shared" si="1"/>
        <v>19606.73</v>
      </c>
      <c r="BE63" s="267">
        <f t="shared" si="1"/>
        <v>61569</v>
      </c>
      <c r="BF63" s="267">
        <f t="shared" si="1"/>
        <v>8.80347600065951</v>
      </c>
      <c r="BG63" s="281">
        <f t="shared" si="1"/>
        <v>14.207775362318836</v>
      </c>
      <c r="BH63" s="281">
        <f t="shared" si="1"/>
        <v>7.46421193517414</v>
      </c>
      <c r="BI63" s="267">
        <f t="shared" si="1"/>
        <v>10794</v>
      </c>
      <c r="BJ63" s="281">
        <f t="shared" si="1"/>
        <v>2.160045169108736</v>
      </c>
      <c r="BK63" s="281">
        <f t="shared" si="1"/>
        <v>8.640180676434944</v>
      </c>
      <c r="BL63" s="267">
        <f t="shared" si="1"/>
        <v>499</v>
      </c>
      <c r="BM63" s="267"/>
      <c r="BN63" s="267"/>
      <c r="DG63" s="317"/>
      <c r="DH63" s="1908" t="s">
        <v>118</v>
      </c>
      <c r="DI63" s="1909"/>
      <c r="DJ63" s="271">
        <f>SUM('Sh1-Breakup'!CI91)</f>
        <v>103107</v>
      </c>
      <c r="DK63" s="180">
        <f>SUM('Sh1-Breakup'!CJ91)</f>
        <v>138000.00000000003</v>
      </c>
      <c r="DL63" s="271">
        <f>SUM('Sh1-Breakup'!CK91)</f>
        <v>824856</v>
      </c>
      <c r="DM63" s="271">
        <f>SUM('Sh1-Breakup'!CL91)</f>
        <v>264610</v>
      </c>
      <c r="DN63" s="271">
        <f>SUM('Sh1-Breakup'!CO91)</f>
        <v>22850</v>
      </c>
      <c r="DO63" s="271" t="e">
        <f>SUM('Sh1-Breakup'!#REF!)</f>
        <v>#REF!</v>
      </c>
      <c r="DP63" s="271">
        <f>SUM('Sh1-Breakup'!CP91)</f>
        <v>20908</v>
      </c>
      <c r="DQ63" s="271">
        <f>SUM('Sh1-Breakup'!CQ91)</f>
        <v>44160.94</v>
      </c>
      <c r="DR63" s="271">
        <f>SUM('Sh1-Breakup'!CR91)</f>
        <v>9077</v>
      </c>
      <c r="DS63" s="188">
        <f>SUM('Sh1-Breakup'!CS91)</f>
        <v>19606.73</v>
      </c>
      <c r="DT63" s="271">
        <f>SUM('Sh1-Breakup'!CT91)</f>
        <v>61569</v>
      </c>
      <c r="DU63" s="272">
        <f>SUM('Sh1-Breakup'!DA91)</f>
        <v>8.80347600065951</v>
      </c>
      <c r="DV63" s="272">
        <f>SUM('Sh1-Breakup'!DB91)</f>
        <v>14.207775362318836</v>
      </c>
      <c r="DW63" s="272">
        <f>SUM('Sh1-Breakup'!DC91)</f>
        <v>7.46421193517414</v>
      </c>
      <c r="DX63" s="271">
        <f>SUM('Sh1-Breakup'!DD91)</f>
        <v>10794</v>
      </c>
      <c r="DY63" s="272">
        <f>SUM('Sh1-Breakup'!DE91)</f>
        <v>2.160045169108736</v>
      </c>
      <c r="DZ63" s="272">
        <f>SUM('Sh1-Breakup'!DF91)</f>
        <v>8.640180676434944</v>
      </c>
      <c r="EA63" s="271">
        <f>SUM('Sh1-Breakup'!DG91)</f>
        <v>499</v>
      </c>
      <c r="EB63" s="268"/>
      <c r="EC63" s="268"/>
      <c r="ED63" s="1928" t="s">
        <v>118</v>
      </c>
      <c r="EE63" s="1909"/>
      <c r="EF63" s="271">
        <f>SUM('Sh1-Breakup'!CI91)</f>
        <v>103107</v>
      </c>
      <c r="EG63" s="272">
        <f>SUM('Sh1-Breakup'!CJ91)</f>
        <v>138000.00000000003</v>
      </c>
      <c r="EH63" s="271">
        <f>SUM('Sh1-Breakup'!CK91)</f>
        <v>824856</v>
      </c>
      <c r="EI63" s="271">
        <f>SUM('Sh1-Breakup'!CL91)</f>
        <v>264610</v>
      </c>
      <c r="EJ63" s="271">
        <f>SUM('Sh1-Breakup'!CO91)</f>
        <v>22850</v>
      </c>
      <c r="EK63" s="271" t="e">
        <f>SUM('Sh1-Breakup'!#REF!)</f>
        <v>#REF!</v>
      </c>
      <c r="EL63" s="271">
        <f>SUM('Sh1-Breakup'!CP91)</f>
        <v>20908</v>
      </c>
      <c r="EM63" s="272">
        <f>SUM('Sh1-Breakup'!CQ91)</f>
        <v>44160.94</v>
      </c>
      <c r="EN63" s="271">
        <f>SUM('Sh1-Breakup'!CR91)</f>
        <v>9077</v>
      </c>
      <c r="EO63" s="272">
        <f>SUM('Sh1-Breakup'!CS91)</f>
        <v>19606.73</v>
      </c>
      <c r="EP63" s="271">
        <f>SUM('Sh1-Breakup'!CT91)</f>
        <v>61569</v>
      </c>
      <c r="EQ63" s="272">
        <f>SUM('Sh1-Breakup'!DA91)</f>
        <v>8.80347600065951</v>
      </c>
      <c r="ER63" s="272">
        <f>SUM('Sh1-Breakup'!DB91)</f>
        <v>14.207775362318836</v>
      </c>
      <c r="ES63" s="272">
        <f>SUM('Sh1-Breakup'!DC91)</f>
        <v>7.46421193517414</v>
      </c>
      <c r="ET63" s="271">
        <f>SUM('Sh1-Breakup'!DD91)</f>
        <v>10794</v>
      </c>
      <c r="EU63" s="272">
        <f>SUM('Sh1-Breakup'!DE91)</f>
        <v>2.160045169108736</v>
      </c>
      <c r="EV63" s="272">
        <f>SUM('Sh1-Breakup'!DF91)</f>
        <v>8.640180676434944</v>
      </c>
      <c r="EW63" s="271">
        <f>SUM('Sh1-Breakup'!DG91)</f>
        <v>499</v>
      </c>
      <c r="EX63" s="271"/>
      <c r="EY63" s="271"/>
    </row>
    <row r="64" spans="1:133" ht="34.5">
      <c r="A64" s="160"/>
      <c r="B64" s="175" t="s">
        <v>118</v>
      </c>
      <c r="C64" s="175">
        <f>SUM('Sh1-Breakup'!CI91)</f>
        <v>103107</v>
      </c>
      <c r="D64" s="180">
        <f>SUM('Sh1-Breakup'!CJ91)</f>
        <v>138000.00000000003</v>
      </c>
      <c r="E64" s="175">
        <f>SUM('Sh1-Breakup'!CK91)</f>
        <v>824856</v>
      </c>
      <c r="F64" s="175">
        <f>SUM('Sh1-Breakup'!CL91)</f>
        <v>264610</v>
      </c>
      <c r="G64" s="175">
        <f>SUM('Sh1-Breakup'!CO91)</f>
        <v>22850</v>
      </c>
      <c r="H64" s="175" t="e">
        <f>SUM('Sh1-Breakup'!#REF!)</f>
        <v>#REF!</v>
      </c>
      <c r="I64" s="175">
        <f>SUM('Sh1-Breakup'!CP91)</f>
        <v>20908</v>
      </c>
      <c r="J64" s="180">
        <f>SUM('Sh1-Breakup'!CQ91)</f>
        <v>44160.94</v>
      </c>
      <c r="K64" s="175">
        <f>SUM('Sh1-Breakup'!CR91)</f>
        <v>9077</v>
      </c>
      <c r="L64" s="180">
        <f>SUM('Sh1-Breakup'!CS91)</f>
        <v>19606.73</v>
      </c>
      <c r="M64" s="175">
        <f>SUM('Sh1-Breakup'!CT91)</f>
        <v>61569</v>
      </c>
      <c r="N64" s="180">
        <f>SUM('Sh1-Breakup'!DA91)</f>
        <v>8.80347600065951</v>
      </c>
      <c r="O64" s="180">
        <f>SUM('Sh1-Breakup'!DB91)</f>
        <v>14.207775362318836</v>
      </c>
      <c r="P64" s="180">
        <f>SUM('Sh1-Breakup'!DC91)</f>
        <v>7.46421193517414</v>
      </c>
      <c r="Q64" s="175">
        <f>SUM('Sh1-Breakup'!DD91)</f>
        <v>10794</v>
      </c>
      <c r="R64" s="180">
        <f>SUM('Sh1-Breakup'!DE91)</f>
        <v>2.160045169108736</v>
      </c>
      <c r="S64" s="180">
        <f>SUM('Sh1-Breakup'!DF91)</f>
        <v>8.640180676434944</v>
      </c>
      <c r="T64" s="175">
        <f>SUM('Sh1-Breakup'!DG91)</f>
        <v>499</v>
      </c>
      <c r="U64" s="171" t="s">
        <v>148</v>
      </c>
      <c r="V64" s="17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51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DG64" s="317"/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</row>
    <row r="65" spans="1:133" ht="35.25" thickBo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160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3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DG65" s="317"/>
      <c r="DH65" s="317"/>
      <c r="DI65" s="317"/>
      <c r="DJ65" s="317"/>
      <c r="DK65" s="317"/>
      <c r="DL65" s="317"/>
      <c r="DM65" s="317"/>
      <c r="DN65" s="317"/>
      <c r="DO65" s="317"/>
      <c r="DP65" s="317"/>
      <c r="DQ65" s="317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</row>
    <row r="66" spans="1:133" ht="34.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7"/>
      <c r="DW66" s="317"/>
      <c r="DX66" s="317"/>
      <c r="DY66" s="317"/>
      <c r="DZ66" s="317"/>
      <c r="EA66" s="317"/>
      <c r="EB66" s="317"/>
      <c r="EC66" s="317"/>
    </row>
    <row r="67" spans="1:133" ht="35.25" thickBo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DG67" s="317"/>
      <c r="DH67" s="317"/>
      <c r="DI67" s="317"/>
      <c r="DJ67" s="317"/>
      <c r="DK67" s="317"/>
      <c r="DL67" s="317"/>
      <c r="DM67" s="317"/>
      <c r="DN67" s="317"/>
      <c r="DO67" s="317"/>
      <c r="DP67" s="317"/>
      <c r="DQ67" s="317"/>
      <c r="DR67" s="317"/>
      <c r="DS67" s="317"/>
      <c r="DT67" s="317"/>
      <c r="DU67" s="317"/>
      <c r="DV67" s="317"/>
      <c r="DW67" s="317"/>
      <c r="DX67" s="317"/>
      <c r="DY67" s="317"/>
      <c r="DZ67" s="317"/>
      <c r="EA67" s="317"/>
      <c r="EB67" s="317"/>
      <c r="EC67" s="317"/>
    </row>
    <row r="68" spans="1:155" ht="91.5" thickBot="1">
      <c r="A68" s="1760" t="s">
        <v>301</v>
      </c>
      <c r="B68" s="1761"/>
      <c r="C68" s="1761"/>
      <c r="D68" s="1761"/>
      <c r="E68" s="1761"/>
      <c r="F68" s="1761"/>
      <c r="G68" s="1761"/>
      <c r="H68" s="1761"/>
      <c r="I68" s="1761"/>
      <c r="J68" s="1761"/>
      <c r="K68" s="1761"/>
      <c r="L68" s="1761"/>
      <c r="M68" s="1761"/>
      <c r="N68" s="1761"/>
      <c r="O68" s="1761"/>
      <c r="P68" s="1761"/>
      <c r="Q68" s="1761"/>
      <c r="R68" s="1761"/>
      <c r="S68" s="1761"/>
      <c r="T68" s="1761"/>
      <c r="U68" s="1761"/>
      <c r="V68" s="1761"/>
      <c r="W68" s="1843" t="s">
        <v>382</v>
      </c>
      <c r="X68" s="1843"/>
      <c r="Y68" s="1843"/>
      <c r="Z68" s="1843"/>
      <c r="AA68" s="1843"/>
      <c r="AB68" s="1843"/>
      <c r="AC68" s="1843"/>
      <c r="AD68" s="1843"/>
      <c r="AE68" s="1843"/>
      <c r="AF68" s="1843"/>
      <c r="AG68" s="1843"/>
      <c r="AH68" s="1843"/>
      <c r="AI68" s="1843"/>
      <c r="AJ68" s="1843"/>
      <c r="AK68" s="1843"/>
      <c r="AL68" s="1843"/>
      <c r="AM68" s="1843"/>
      <c r="AN68" s="1843"/>
      <c r="AO68" s="1843"/>
      <c r="AP68" s="1843"/>
      <c r="AQ68" s="1843"/>
      <c r="AR68" s="1843"/>
      <c r="AS68" s="1760" t="s">
        <v>309</v>
      </c>
      <c r="AT68" s="1761"/>
      <c r="AU68" s="1761"/>
      <c r="AV68" s="1761"/>
      <c r="AW68" s="1761"/>
      <c r="AX68" s="1761"/>
      <c r="AY68" s="1761"/>
      <c r="AZ68" s="1761"/>
      <c r="BA68" s="1761"/>
      <c r="BB68" s="1761"/>
      <c r="BC68" s="1761"/>
      <c r="BD68" s="1761"/>
      <c r="BE68" s="1761"/>
      <c r="BF68" s="1761"/>
      <c r="BG68" s="1761"/>
      <c r="BH68" s="1761"/>
      <c r="BI68" s="1761"/>
      <c r="BJ68" s="1761"/>
      <c r="BK68" s="1761"/>
      <c r="BL68" s="1761"/>
      <c r="BM68" s="1761"/>
      <c r="BN68" s="1762"/>
      <c r="BO68" s="1760" t="s">
        <v>316</v>
      </c>
      <c r="BP68" s="1761"/>
      <c r="BQ68" s="1761"/>
      <c r="BR68" s="1761"/>
      <c r="BS68" s="1761"/>
      <c r="BT68" s="1761"/>
      <c r="BU68" s="1761"/>
      <c r="BV68" s="1761"/>
      <c r="BW68" s="1761"/>
      <c r="BX68" s="1761"/>
      <c r="BY68" s="1761"/>
      <c r="BZ68" s="1761"/>
      <c r="CA68" s="1761"/>
      <c r="CB68" s="1761"/>
      <c r="CC68" s="1761"/>
      <c r="CD68" s="1761"/>
      <c r="CE68" s="1761"/>
      <c r="CF68" s="1761"/>
      <c r="CG68" s="1761"/>
      <c r="CH68" s="1761"/>
      <c r="CI68" s="1761"/>
      <c r="CJ68" s="1762"/>
      <c r="CK68" s="1755" t="s">
        <v>297</v>
      </c>
      <c r="CL68" s="1756"/>
      <c r="CM68" s="1756"/>
      <c r="CN68" s="1756"/>
      <c r="CO68" s="1756"/>
      <c r="CP68" s="1756"/>
      <c r="CQ68" s="1756"/>
      <c r="CR68" s="1756"/>
      <c r="CS68" s="1756"/>
      <c r="CT68" s="1756"/>
      <c r="CU68" s="1756"/>
      <c r="CV68" s="1756"/>
      <c r="CW68" s="1756"/>
      <c r="CX68" s="1756"/>
      <c r="CY68" s="1756"/>
      <c r="CZ68" s="1756"/>
      <c r="DA68" s="1756"/>
      <c r="DB68" s="1756"/>
      <c r="DC68" s="1756"/>
      <c r="DD68" s="1756"/>
      <c r="DE68" s="1756"/>
      <c r="DF68" s="1757"/>
      <c r="DG68" s="1759" t="s">
        <v>320</v>
      </c>
      <c r="DH68" s="1759"/>
      <c r="DI68" s="1759"/>
      <c r="DJ68" s="1759"/>
      <c r="DK68" s="1759"/>
      <c r="DL68" s="1759"/>
      <c r="DM68" s="1759"/>
      <c r="DN68" s="1759"/>
      <c r="DO68" s="1759"/>
      <c r="DP68" s="1759"/>
      <c r="DQ68" s="1759"/>
      <c r="DR68" s="1759"/>
      <c r="DS68" s="1759"/>
      <c r="DT68" s="1759"/>
      <c r="DU68" s="1759"/>
      <c r="DV68" s="1759"/>
      <c r="DW68" s="1759"/>
      <c r="DX68" s="1759"/>
      <c r="DY68" s="1759"/>
      <c r="DZ68" s="1759"/>
      <c r="EA68" s="1759"/>
      <c r="EB68" s="1892"/>
      <c r="EC68" s="317"/>
      <c r="ED68" s="1758" t="s">
        <v>325</v>
      </c>
      <c r="EE68" s="1759"/>
      <c r="EF68" s="1759"/>
      <c r="EG68" s="1759"/>
      <c r="EH68" s="1759"/>
      <c r="EI68" s="1759"/>
      <c r="EJ68" s="1759"/>
      <c r="EK68" s="1759"/>
      <c r="EL68" s="1759"/>
      <c r="EM68" s="1759"/>
      <c r="EN68" s="1759"/>
      <c r="EO68" s="1759"/>
      <c r="EP68" s="1759"/>
      <c r="EQ68" s="1759"/>
      <c r="ER68" s="1759"/>
      <c r="ES68" s="1759"/>
      <c r="ET68" s="1759"/>
      <c r="EU68" s="1759"/>
      <c r="EV68" s="1759"/>
      <c r="EW68" s="1759"/>
      <c r="EX68" s="1759"/>
      <c r="EY68" s="1892"/>
    </row>
    <row r="69" spans="1:155" ht="36" thickBot="1">
      <c r="A69" s="223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799"/>
      <c r="X69" s="1799"/>
      <c r="Y69" s="1799"/>
      <c r="Z69" s="1799"/>
      <c r="AA69" s="1799"/>
      <c r="AB69" s="1799"/>
      <c r="AC69" s="1799"/>
      <c r="AD69" s="1799"/>
      <c r="AE69" s="1799"/>
      <c r="AF69" s="1799"/>
      <c r="AG69" s="1799"/>
      <c r="AH69" s="1799"/>
      <c r="AI69" s="1799"/>
      <c r="AJ69" s="1799"/>
      <c r="AK69" s="1799"/>
      <c r="AL69" s="1799"/>
      <c r="AM69" s="1799"/>
      <c r="AN69" s="1799"/>
      <c r="AO69" s="1799"/>
      <c r="AP69" s="141"/>
      <c r="AQ69" s="141"/>
      <c r="AR69" s="141"/>
      <c r="AS69" s="196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217"/>
      <c r="BO69" s="261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41"/>
      <c r="CI69" s="41"/>
      <c r="CJ69" s="243"/>
      <c r="CK69" s="1799"/>
      <c r="CL69" s="1799"/>
      <c r="CM69" s="1799"/>
      <c r="CN69" s="1799"/>
      <c r="CO69" s="1799"/>
      <c r="CP69" s="1799"/>
      <c r="CQ69" s="1799"/>
      <c r="CR69" s="1799"/>
      <c r="CS69" s="1799"/>
      <c r="CT69" s="1799"/>
      <c r="CU69" s="1799"/>
      <c r="CV69" s="1799"/>
      <c r="CW69" s="1799"/>
      <c r="CX69" s="1799"/>
      <c r="CY69" s="1799"/>
      <c r="CZ69" s="1799"/>
      <c r="DA69" s="1799"/>
      <c r="DB69" s="1799"/>
      <c r="DC69" s="1799"/>
      <c r="DD69" s="141"/>
      <c r="DE69" s="141"/>
      <c r="DF69" s="141"/>
      <c r="DG69" s="1922"/>
      <c r="DH69" s="1922"/>
      <c r="DI69" s="1922"/>
      <c r="DJ69" s="1922"/>
      <c r="DK69" s="1922"/>
      <c r="DL69" s="1922"/>
      <c r="DM69" s="1922"/>
      <c r="DN69" s="1922"/>
      <c r="DO69" s="1922"/>
      <c r="DP69" s="1922"/>
      <c r="DQ69" s="1922"/>
      <c r="DR69" s="1922"/>
      <c r="DS69" s="1922"/>
      <c r="DT69" s="1922"/>
      <c r="DU69" s="1922"/>
      <c r="DV69" s="1922"/>
      <c r="DW69" s="1922"/>
      <c r="DX69" s="1922"/>
      <c r="DY69" s="1922"/>
      <c r="DZ69" s="318"/>
      <c r="EA69" s="317"/>
      <c r="EB69" s="317"/>
      <c r="EC69" s="317"/>
      <c r="ED69" s="1922"/>
      <c r="EE69" s="1922"/>
      <c r="EF69" s="1922"/>
      <c r="EG69" s="1922"/>
      <c r="EH69" s="1922"/>
      <c r="EI69" s="1922"/>
      <c r="EJ69" s="1922"/>
      <c r="EK69" s="1922"/>
      <c r="EL69" s="1922"/>
      <c r="EM69" s="1922"/>
      <c r="EN69" s="1922"/>
      <c r="EO69" s="1922"/>
      <c r="EP69" s="1922"/>
      <c r="EQ69" s="1922"/>
      <c r="ER69" s="1922"/>
      <c r="ES69" s="1922"/>
      <c r="ET69" s="1922"/>
      <c r="EU69" s="1922"/>
      <c r="EV69" s="1922"/>
      <c r="EW69" s="318"/>
      <c r="EX69" s="317"/>
      <c r="EY69" s="317"/>
    </row>
    <row r="70" spans="1:155" ht="142.5" customHeight="1" thickBot="1">
      <c r="A70" s="223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786" t="s">
        <v>0</v>
      </c>
      <c r="X70" s="1786" t="s">
        <v>84</v>
      </c>
      <c r="Y70" s="1795" t="s">
        <v>383</v>
      </c>
      <c r="Z70" s="1795"/>
      <c r="AA70" s="1795"/>
      <c r="AB70" s="1786" t="s">
        <v>4</v>
      </c>
      <c r="AC70" s="1786" t="s">
        <v>5</v>
      </c>
      <c r="AD70" s="1786" t="s">
        <v>6</v>
      </c>
      <c r="AE70" s="1786" t="s">
        <v>7</v>
      </c>
      <c r="AF70" s="1786"/>
      <c r="AG70" s="1786" t="s">
        <v>92</v>
      </c>
      <c r="AH70" s="1786"/>
      <c r="AI70" s="1786"/>
      <c r="AJ70" s="1786" t="s">
        <v>10</v>
      </c>
      <c r="AK70" s="1786"/>
      <c r="AL70" s="1786"/>
      <c r="AM70" s="1786" t="s">
        <v>14</v>
      </c>
      <c r="AN70" s="1786" t="s">
        <v>16</v>
      </c>
      <c r="AO70" s="1786" t="s">
        <v>15</v>
      </c>
      <c r="AP70" s="1786" t="s">
        <v>215</v>
      </c>
      <c r="AQ70" s="1786" t="s">
        <v>226</v>
      </c>
      <c r="AR70" s="1786" t="s">
        <v>214</v>
      </c>
      <c r="AS70" s="1769" t="s">
        <v>0</v>
      </c>
      <c r="AT70" s="1772" t="s">
        <v>84</v>
      </c>
      <c r="AU70" s="1815" t="s">
        <v>239</v>
      </c>
      <c r="AV70" s="1816"/>
      <c r="AW70" s="192"/>
      <c r="AX70" s="1772" t="s">
        <v>4</v>
      </c>
      <c r="AY70" s="1772" t="s">
        <v>5</v>
      </c>
      <c r="AZ70" s="1772" t="s">
        <v>6</v>
      </c>
      <c r="BA70" s="1817" t="s">
        <v>7</v>
      </c>
      <c r="BB70" s="1810"/>
      <c r="BC70" s="1817" t="s">
        <v>92</v>
      </c>
      <c r="BD70" s="1818"/>
      <c r="BE70" s="1810"/>
      <c r="BF70" s="1817" t="s">
        <v>10</v>
      </c>
      <c r="BG70" s="1818"/>
      <c r="BH70" s="1810"/>
      <c r="BI70" s="1786" t="s">
        <v>14</v>
      </c>
      <c r="BJ70" s="1786" t="s">
        <v>16</v>
      </c>
      <c r="BK70" s="1786" t="s">
        <v>15</v>
      </c>
      <c r="BL70" s="1769" t="s">
        <v>202</v>
      </c>
      <c r="BM70" s="1786" t="s">
        <v>204</v>
      </c>
      <c r="BN70" s="1786" t="s">
        <v>205</v>
      </c>
      <c r="BO70" s="1850" t="s">
        <v>0</v>
      </c>
      <c r="BP70" s="1849" t="s">
        <v>84</v>
      </c>
      <c r="BQ70" s="1942" t="s">
        <v>239</v>
      </c>
      <c r="BR70" s="1942"/>
      <c r="BS70" s="1942"/>
      <c r="BT70" s="1849" t="s">
        <v>4</v>
      </c>
      <c r="BU70" s="1849" t="s">
        <v>5</v>
      </c>
      <c r="BV70" s="1849" t="s">
        <v>6</v>
      </c>
      <c r="BW70" s="1849" t="s">
        <v>7</v>
      </c>
      <c r="BX70" s="1849"/>
      <c r="BY70" s="1849" t="s">
        <v>92</v>
      </c>
      <c r="BZ70" s="1849"/>
      <c r="CA70" s="1849"/>
      <c r="CB70" s="1849" t="s">
        <v>10</v>
      </c>
      <c r="CC70" s="1849"/>
      <c r="CD70" s="1849"/>
      <c r="CE70" s="1849" t="s">
        <v>14</v>
      </c>
      <c r="CF70" s="1849" t="s">
        <v>16</v>
      </c>
      <c r="CG70" s="1943" t="s">
        <v>15</v>
      </c>
      <c r="CH70" s="1885" t="s">
        <v>85</v>
      </c>
      <c r="CI70" s="1882" t="s">
        <v>212</v>
      </c>
      <c r="CJ70" s="1850" t="s">
        <v>205</v>
      </c>
      <c r="CK70" s="1801" t="s">
        <v>0</v>
      </c>
      <c r="CL70" s="1801" t="s">
        <v>84</v>
      </c>
      <c r="CM70" s="1803" t="s">
        <v>239</v>
      </c>
      <c r="CN70" s="1803"/>
      <c r="CO70" s="1803"/>
      <c r="CP70" s="1801" t="s">
        <v>4</v>
      </c>
      <c r="CQ70" s="1801" t="s">
        <v>5</v>
      </c>
      <c r="CR70" s="1801" t="s">
        <v>6</v>
      </c>
      <c r="CS70" s="1801" t="s">
        <v>7</v>
      </c>
      <c r="CT70" s="1801"/>
      <c r="CU70" s="1801" t="s">
        <v>92</v>
      </c>
      <c r="CV70" s="1801"/>
      <c r="CW70" s="1801"/>
      <c r="CX70" s="1801" t="s">
        <v>10</v>
      </c>
      <c r="CY70" s="1801"/>
      <c r="CZ70" s="1801"/>
      <c r="DA70" s="1801" t="s">
        <v>14</v>
      </c>
      <c r="DB70" s="1801" t="s">
        <v>16</v>
      </c>
      <c r="DC70" s="1801" t="s">
        <v>15</v>
      </c>
      <c r="DD70" s="1801" t="s">
        <v>202</v>
      </c>
      <c r="DE70" s="1801" t="s">
        <v>226</v>
      </c>
      <c r="DF70" s="1801" t="s">
        <v>237</v>
      </c>
      <c r="DG70" s="1923" t="s">
        <v>0</v>
      </c>
      <c r="DH70" s="1916" t="s">
        <v>84</v>
      </c>
      <c r="DI70" s="1926" t="s">
        <v>239</v>
      </c>
      <c r="DJ70" s="1926"/>
      <c r="DK70" s="1926"/>
      <c r="DL70" s="1916" t="s">
        <v>4</v>
      </c>
      <c r="DM70" s="1916" t="s">
        <v>5</v>
      </c>
      <c r="DN70" s="1916" t="s">
        <v>6</v>
      </c>
      <c r="DO70" s="1916" t="s">
        <v>7</v>
      </c>
      <c r="DP70" s="1916"/>
      <c r="DQ70" s="1916" t="s">
        <v>92</v>
      </c>
      <c r="DR70" s="1916"/>
      <c r="DS70" s="1916"/>
      <c r="DT70" s="1916" t="s">
        <v>10</v>
      </c>
      <c r="DU70" s="1916"/>
      <c r="DV70" s="1916"/>
      <c r="DW70" s="1916" t="s">
        <v>14</v>
      </c>
      <c r="DX70" s="1916" t="s">
        <v>16</v>
      </c>
      <c r="DY70" s="1902" t="s">
        <v>15</v>
      </c>
      <c r="DZ70" s="1798" t="s">
        <v>220</v>
      </c>
      <c r="EA70" s="1920" t="s">
        <v>222</v>
      </c>
      <c r="EB70" s="1798" t="s">
        <v>223</v>
      </c>
      <c r="EC70" s="317"/>
      <c r="ED70" s="1929" t="s">
        <v>0</v>
      </c>
      <c r="EE70" s="1916" t="s">
        <v>84</v>
      </c>
      <c r="EF70" s="1926" t="s">
        <v>239</v>
      </c>
      <c r="EG70" s="1926"/>
      <c r="EH70" s="1926"/>
      <c r="EI70" s="1916" t="s">
        <v>4</v>
      </c>
      <c r="EJ70" s="1916" t="s">
        <v>5</v>
      </c>
      <c r="EK70" s="1916" t="s">
        <v>6</v>
      </c>
      <c r="EL70" s="1916" t="s">
        <v>7</v>
      </c>
      <c r="EM70" s="1916"/>
      <c r="EN70" s="1916" t="s">
        <v>92</v>
      </c>
      <c r="EO70" s="1916"/>
      <c r="EP70" s="1916"/>
      <c r="EQ70" s="1916" t="s">
        <v>10</v>
      </c>
      <c r="ER70" s="1916"/>
      <c r="ES70" s="1916"/>
      <c r="ET70" s="1916" t="s">
        <v>14</v>
      </c>
      <c r="EU70" s="1916" t="s">
        <v>16</v>
      </c>
      <c r="EV70" s="1937" t="s">
        <v>15</v>
      </c>
      <c r="EW70" s="1938" t="s">
        <v>203</v>
      </c>
      <c r="EX70" s="1920" t="s">
        <v>228</v>
      </c>
      <c r="EY70" s="1798" t="s">
        <v>225</v>
      </c>
    </row>
    <row r="71" spans="1:155" ht="46.5" customHeight="1">
      <c r="A71" s="1801" t="s">
        <v>0</v>
      </c>
      <c r="B71" s="1801" t="s">
        <v>84</v>
      </c>
      <c r="C71" s="1803" t="s">
        <v>239</v>
      </c>
      <c r="D71" s="1803"/>
      <c r="E71" s="1803"/>
      <c r="F71" s="1801" t="s">
        <v>4</v>
      </c>
      <c r="G71" s="1801" t="s">
        <v>5</v>
      </c>
      <c r="H71" s="1801" t="s">
        <v>6</v>
      </c>
      <c r="I71" s="1801" t="s">
        <v>7</v>
      </c>
      <c r="J71" s="1801"/>
      <c r="K71" s="1801" t="s">
        <v>92</v>
      </c>
      <c r="L71" s="1801"/>
      <c r="M71" s="1801"/>
      <c r="N71" s="1801" t="s">
        <v>10</v>
      </c>
      <c r="O71" s="1801"/>
      <c r="P71" s="1801"/>
      <c r="Q71" s="1801" t="s">
        <v>14</v>
      </c>
      <c r="R71" s="1801" t="s">
        <v>16</v>
      </c>
      <c r="S71" s="1801" t="s">
        <v>15</v>
      </c>
      <c r="T71" s="1839" t="s">
        <v>202</v>
      </c>
      <c r="U71" s="1840" t="s">
        <v>230</v>
      </c>
      <c r="V71" s="1868" t="s">
        <v>214</v>
      </c>
      <c r="W71" s="1821"/>
      <c r="X71" s="1786"/>
      <c r="Y71" s="1786" t="s">
        <v>2</v>
      </c>
      <c r="Z71" s="1786" t="s">
        <v>3</v>
      </c>
      <c r="AA71" s="1786" t="s">
        <v>68</v>
      </c>
      <c r="AB71" s="1786"/>
      <c r="AC71" s="1786"/>
      <c r="AD71" s="1786"/>
      <c r="AE71" s="1786"/>
      <c r="AF71" s="1786"/>
      <c r="AG71" s="1786"/>
      <c r="AH71" s="1786"/>
      <c r="AI71" s="1786"/>
      <c r="AJ71" s="1786"/>
      <c r="AK71" s="1786"/>
      <c r="AL71" s="1786"/>
      <c r="AM71" s="1786"/>
      <c r="AN71" s="1786"/>
      <c r="AO71" s="1786"/>
      <c r="AP71" s="1786"/>
      <c r="AQ71" s="1786"/>
      <c r="AR71" s="1786"/>
      <c r="AS71" s="1770"/>
      <c r="AT71" s="1770"/>
      <c r="AU71" s="1769" t="s">
        <v>2</v>
      </c>
      <c r="AV71" s="1769" t="s">
        <v>3</v>
      </c>
      <c r="AW71" s="1769" t="s">
        <v>68</v>
      </c>
      <c r="AX71" s="1770"/>
      <c r="AY71" s="1770"/>
      <c r="AZ71" s="1770"/>
      <c r="BA71" s="1769" t="s">
        <v>8</v>
      </c>
      <c r="BB71" s="1769" t="s">
        <v>9</v>
      </c>
      <c r="BC71" s="1769" t="s">
        <v>73</v>
      </c>
      <c r="BD71" s="1769" t="s">
        <v>9</v>
      </c>
      <c r="BE71" s="1769" t="s">
        <v>70</v>
      </c>
      <c r="BF71" s="1769" t="s">
        <v>11</v>
      </c>
      <c r="BG71" s="1769" t="s">
        <v>12</v>
      </c>
      <c r="BH71" s="1769" t="s">
        <v>13</v>
      </c>
      <c r="BI71" s="1786"/>
      <c r="BJ71" s="1786"/>
      <c r="BK71" s="1786"/>
      <c r="BL71" s="1770"/>
      <c r="BM71" s="1786"/>
      <c r="BN71" s="1786"/>
      <c r="BO71" s="1857"/>
      <c r="BP71" s="1850"/>
      <c r="BQ71" s="1850" t="s">
        <v>2</v>
      </c>
      <c r="BR71" s="1850" t="s">
        <v>3</v>
      </c>
      <c r="BS71" s="1850" t="s">
        <v>68</v>
      </c>
      <c r="BT71" s="1850"/>
      <c r="BU71" s="1850"/>
      <c r="BV71" s="1850"/>
      <c r="BW71" s="1850"/>
      <c r="BX71" s="1850"/>
      <c r="BY71" s="1850"/>
      <c r="BZ71" s="1850"/>
      <c r="CA71" s="1850"/>
      <c r="CB71" s="1850"/>
      <c r="CC71" s="1850"/>
      <c r="CD71" s="1850"/>
      <c r="CE71" s="1850"/>
      <c r="CF71" s="1850"/>
      <c r="CG71" s="1944"/>
      <c r="CH71" s="1886"/>
      <c r="CI71" s="1883"/>
      <c r="CJ71" s="1850"/>
      <c r="CK71" s="1802"/>
      <c r="CL71" s="1801"/>
      <c r="CM71" s="1801" t="s">
        <v>2</v>
      </c>
      <c r="CN71" s="1801" t="s">
        <v>3</v>
      </c>
      <c r="CO71" s="1801" t="s">
        <v>68</v>
      </c>
      <c r="CP71" s="1801"/>
      <c r="CQ71" s="1801"/>
      <c r="CR71" s="1801"/>
      <c r="CS71" s="1801"/>
      <c r="CT71" s="1801"/>
      <c r="CU71" s="1801"/>
      <c r="CV71" s="1801"/>
      <c r="CW71" s="1801"/>
      <c r="CX71" s="1801"/>
      <c r="CY71" s="1801"/>
      <c r="CZ71" s="1801"/>
      <c r="DA71" s="1801"/>
      <c r="DB71" s="1801"/>
      <c r="DC71" s="1801"/>
      <c r="DD71" s="1801"/>
      <c r="DE71" s="1801"/>
      <c r="DF71" s="1801"/>
      <c r="DG71" s="1924"/>
      <c r="DH71" s="1798"/>
      <c r="DI71" s="1798" t="s">
        <v>2</v>
      </c>
      <c r="DJ71" s="1798" t="s">
        <v>3</v>
      </c>
      <c r="DK71" s="1798" t="s">
        <v>68</v>
      </c>
      <c r="DL71" s="1798"/>
      <c r="DM71" s="1798"/>
      <c r="DN71" s="1798"/>
      <c r="DO71" s="1798"/>
      <c r="DP71" s="1798"/>
      <c r="DQ71" s="1798"/>
      <c r="DR71" s="1798"/>
      <c r="DS71" s="1798"/>
      <c r="DT71" s="1798"/>
      <c r="DU71" s="1798"/>
      <c r="DV71" s="1798"/>
      <c r="DW71" s="1798"/>
      <c r="DX71" s="1798"/>
      <c r="DY71" s="1927"/>
      <c r="DZ71" s="1798"/>
      <c r="EA71" s="1921"/>
      <c r="EB71" s="1798"/>
      <c r="EC71" s="317"/>
      <c r="ED71" s="1930"/>
      <c r="EE71" s="1798"/>
      <c r="EF71" s="1798" t="s">
        <v>2</v>
      </c>
      <c r="EG71" s="1798" t="s">
        <v>3</v>
      </c>
      <c r="EH71" s="1798" t="s">
        <v>68</v>
      </c>
      <c r="EI71" s="1798"/>
      <c r="EJ71" s="1798"/>
      <c r="EK71" s="1798"/>
      <c r="EL71" s="1798"/>
      <c r="EM71" s="1798"/>
      <c r="EN71" s="1798"/>
      <c r="EO71" s="1798"/>
      <c r="EP71" s="1798"/>
      <c r="EQ71" s="1798"/>
      <c r="ER71" s="1798"/>
      <c r="ES71" s="1798"/>
      <c r="ET71" s="1798"/>
      <c r="EU71" s="1798"/>
      <c r="EV71" s="1918"/>
      <c r="EW71" s="1939"/>
      <c r="EX71" s="1921"/>
      <c r="EY71" s="1798"/>
    </row>
    <row r="72" spans="1:155" ht="15.75" customHeight="1">
      <c r="A72" s="1802"/>
      <c r="B72" s="1801"/>
      <c r="C72" s="1801" t="s">
        <v>2</v>
      </c>
      <c r="D72" s="1801" t="s">
        <v>3</v>
      </c>
      <c r="E72" s="1801" t="s">
        <v>68</v>
      </c>
      <c r="F72" s="1801"/>
      <c r="G72" s="1801"/>
      <c r="H72" s="1801"/>
      <c r="I72" s="1801"/>
      <c r="J72" s="1801"/>
      <c r="K72" s="1801"/>
      <c r="L72" s="1801"/>
      <c r="M72" s="1801"/>
      <c r="N72" s="1801"/>
      <c r="O72" s="1801"/>
      <c r="P72" s="1801"/>
      <c r="Q72" s="1801"/>
      <c r="R72" s="1801"/>
      <c r="S72" s="1801"/>
      <c r="T72" s="1839"/>
      <c r="U72" s="1841"/>
      <c r="V72" s="1828"/>
      <c r="W72" s="1821"/>
      <c r="X72" s="1786"/>
      <c r="Y72" s="1786"/>
      <c r="Z72" s="1786"/>
      <c r="AA72" s="1786"/>
      <c r="AB72" s="1786"/>
      <c r="AC72" s="1786"/>
      <c r="AD72" s="1786"/>
      <c r="AE72" s="1786" t="s">
        <v>8</v>
      </c>
      <c r="AF72" s="1786" t="s">
        <v>9</v>
      </c>
      <c r="AG72" s="1786" t="s">
        <v>73</v>
      </c>
      <c r="AH72" s="1786" t="s">
        <v>9</v>
      </c>
      <c r="AI72" s="1786" t="s">
        <v>70</v>
      </c>
      <c r="AJ72" s="1786" t="s">
        <v>11</v>
      </c>
      <c r="AK72" s="1786" t="s">
        <v>12</v>
      </c>
      <c r="AL72" s="1786" t="s">
        <v>13</v>
      </c>
      <c r="AM72" s="1786"/>
      <c r="AN72" s="1786"/>
      <c r="AO72" s="1786"/>
      <c r="AP72" s="1786"/>
      <c r="AQ72" s="1786"/>
      <c r="AR72" s="1786"/>
      <c r="AS72" s="1770"/>
      <c r="AT72" s="1770"/>
      <c r="AU72" s="1770"/>
      <c r="AV72" s="1770"/>
      <c r="AW72" s="1770"/>
      <c r="AX72" s="1770"/>
      <c r="AY72" s="1770"/>
      <c r="AZ72" s="1770"/>
      <c r="BA72" s="1770"/>
      <c r="BB72" s="1770"/>
      <c r="BC72" s="1770"/>
      <c r="BD72" s="1770"/>
      <c r="BE72" s="1770"/>
      <c r="BF72" s="1770"/>
      <c r="BG72" s="1770"/>
      <c r="BH72" s="1770"/>
      <c r="BI72" s="1786"/>
      <c r="BJ72" s="1786"/>
      <c r="BK72" s="1786"/>
      <c r="BL72" s="1770"/>
      <c r="BM72" s="1786"/>
      <c r="BN72" s="1786"/>
      <c r="BO72" s="1857"/>
      <c r="BP72" s="1850"/>
      <c r="BQ72" s="1850"/>
      <c r="BR72" s="1850"/>
      <c r="BS72" s="1850"/>
      <c r="BT72" s="1850"/>
      <c r="BU72" s="1850"/>
      <c r="BV72" s="1850"/>
      <c r="BW72" s="1850" t="s">
        <v>8</v>
      </c>
      <c r="BX72" s="1850" t="s">
        <v>9</v>
      </c>
      <c r="BY72" s="1850" t="s">
        <v>73</v>
      </c>
      <c r="BZ72" s="1850" t="s">
        <v>9</v>
      </c>
      <c r="CA72" s="1850" t="s">
        <v>70</v>
      </c>
      <c r="CB72" s="1850" t="s">
        <v>11</v>
      </c>
      <c r="CC72" s="1850" t="s">
        <v>12</v>
      </c>
      <c r="CD72" s="1850" t="s">
        <v>13</v>
      </c>
      <c r="CE72" s="1850"/>
      <c r="CF72" s="1850"/>
      <c r="CG72" s="1944"/>
      <c r="CH72" s="1886"/>
      <c r="CI72" s="1883"/>
      <c r="CJ72" s="1850"/>
      <c r="CK72" s="1802"/>
      <c r="CL72" s="1801"/>
      <c r="CM72" s="1801"/>
      <c r="CN72" s="1801"/>
      <c r="CO72" s="1801"/>
      <c r="CP72" s="1801"/>
      <c r="CQ72" s="1801"/>
      <c r="CR72" s="1801"/>
      <c r="CS72" s="1801" t="s">
        <v>8</v>
      </c>
      <c r="CT72" s="1801" t="s">
        <v>9</v>
      </c>
      <c r="CU72" s="1801" t="s">
        <v>73</v>
      </c>
      <c r="CV72" s="1801" t="s">
        <v>9</v>
      </c>
      <c r="CW72" s="1801" t="s">
        <v>70</v>
      </c>
      <c r="CX72" s="1801" t="s">
        <v>11</v>
      </c>
      <c r="CY72" s="1801" t="s">
        <v>12</v>
      </c>
      <c r="CZ72" s="1801" t="s">
        <v>13</v>
      </c>
      <c r="DA72" s="1801"/>
      <c r="DB72" s="1801"/>
      <c r="DC72" s="1801"/>
      <c r="DD72" s="1801"/>
      <c r="DE72" s="1801"/>
      <c r="DF72" s="1801"/>
      <c r="DG72" s="1924"/>
      <c r="DH72" s="1798"/>
      <c r="DI72" s="1798"/>
      <c r="DJ72" s="1798"/>
      <c r="DK72" s="1798"/>
      <c r="DL72" s="1798"/>
      <c r="DM72" s="1798"/>
      <c r="DN72" s="1798"/>
      <c r="DO72" s="1798" t="s">
        <v>8</v>
      </c>
      <c r="DP72" s="1798" t="s">
        <v>9</v>
      </c>
      <c r="DQ72" s="1798" t="s">
        <v>73</v>
      </c>
      <c r="DR72" s="1798" t="s">
        <v>9</v>
      </c>
      <c r="DS72" s="1798" t="s">
        <v>70</v>
      </c>
      <c r="DT72" s="1798" t="s">
        <v>11</v>
      </c>
      <c r="DU72" s="1798" t="s">
        <v>12</v>
      </c>
      <c r="DV72" s="1798" t="s">
        <v>13</v>
      </c>
      <c r="DW72" s="1798"/>
      <c r="DX72" s="1798"/>
      <c r="DY72" s="1927"/>
      <c r="DZ72" s="1798"/>
      <c r="EA72" s="1921"/>
      <c r="EB72" s="1798"/>
      <c r="EC72" s="317"/>
      <c r="ED72" s="1930"/>
      <c r="EE72" s="1798"/>
      <c r="EF72" s="1798"/>
      <c r="EG72" s="1798"/>
      <c r="EH72" s="1798"/>
      <c r="EI72" s="1798"/>
      <c r="EJ72" s="1798"/>
      <c r="EK72" s="1798"/>
      <c r="EL72" s="1798" t="s">
        <v>8</v>
      </c>
      <c r="EM72" s="1798" t="s">
        <v>9</v>
      </c>
      <c r="EN72" s="1798" t="s">
        <v>73</v>
      </c>
      <c r="EO72" s="1798" t="s">
        <v>9</v>
      </c>
      <c r="EP72" s="1798" t="s">
        <v>70</v>
      </c>
      <c r="EQ72" s="1798" t="s">
        <v>11</v>
      </c>
      <c r="ER72" s="1798" t="s">
        <v>12</v>
      </c>
      <c r="ES72" s="1798" t="s">
        <v>13</v>
      </c>
      <c r="ET72" s="1798"/>
      <c r="EU72" s="1798"/>
      <c r="EV72" s="1918"/>
      <c r="EW72" s="1939"/>
      <c r="EX72" s="1921"/>
      <c r="EY72" s="1798"/>
    </row>
    <row r="73" spans="1:155" ht="15.75" customHeight="1">
      <c r="A73" s="1802"/>
      <c r="B73" s="1801"/>
      <c r="C73" s="1801"/>
      <c r="D73" s="1801"/>
      <c r="E73" s="1801"/>
      <c r="F73" s="1801"/>
      <c r="G73" s="1801"/>
      <c r="H73" s="1801"/>
      <c r="I73" s="1801" t="s">
        <v>8</v>
      </c>
      <c r="J73" s="1801" t="s">
        <v>9</v>
      </c>
      <c r="K73" s="1801" t="s">
        <v>73</v>
      </c>
      <c r="L73" s="1801" t="s">
        <v>9</v>
      </c>
      <c r="M73" s="1801" t="s">
        <v>70</v>
      </c>
      <c r="N73" s="1801" t="s">
        <v>11</v>
      </c>
      <c r="O73" s="1801" t="s">
        <v>12</v>
      </c>
      <c r="P73" s="1801" t="s">
        <v>13</v>
      </c>
      <c r="Q73" s="1801"/>
      <c r="R73" s="1801"/>
      <c r="S73" s="1801"/>
      <c r="T73" s="1839"/>
      <c r="U73" s="1841"/>
      <c r="V73" s="1828"/>
      <c r="W73" s="1821"/>
      <c r="X73" s="1786"/>
      <c r="Y73" s="1786"/>
      <c r="Z73" s="1786"/>
      <c r="AA73" s="1786"/>
      <c r="AB73" s="1786"/>
      <c r="AC73" s="1786"/>
      <c r="AD73" s="1786"/>
      <c r="AE73" s="1786"/>
      <c r="AF73" s="1786"/>
      <c r="AG73" s="1786"/>
      <c r="AH73" s="1786"/>
      <c r="AI73" s="1786"/>
      <c r="AJ73" s="1786"/>
      <c r="AK73" s="1786"/>
      <c r="AL73" s="1786"/>
      <c r="AM73" s="1786"/>
      <c r="AN73" s="1786"/>
      <c r="AO73" s="1786"/>
      <c r="AP73" s="1786"/>
      <c r="AQ73" s="1786"/>
      <c r="AR73" s="1786"/>
      <c r="AS73" s="1770"/>
      <c r="AT73" s="1770"/>
      <c r="AU73" s="1770"/>
      <c r="AV73" s="1770"/>
      <c r="AW73" s="1770"/>
      <c r="AX73" s="1770"/>
      <c r="AY73" s="1770"/>
      <c r="AZ73" s="1770"/>
      <c r="BA73" s="1770"/>
      <c r="BB73" s="1770"/>
      <c r="BC73" s="1770"/>
      <c r="BD73" s="1770"/>
      <c r="BE73" s="1770"/>
      <c r="BF73" s="1770"/>
      <c r="BG73" s="1770"/>
      <c r="BH73" s="1770"/>
      <c r="BI73" s="1786"/>
      <c r="BJ73" s="1786"/>
      <c r="BK73" s="1786"/>
      <c r="BL73" s="1770"/>
      <c r="BM73" s="1786"/>
      <c r="BN73" s="1786"/>
      <c r="BO73" s="1857"/>
      <c r="BP73" s="1850"/>
      <c r="BQ73" s="1850"/>
      <c r="BR73" s="1850"/>
      <c r="BS73" s="1850"/>
      <c r="BT73" s="1850"/>
      <c r="BU73" s="1850"/>
      <c r="BV73" s="1850"/>
      <c r="BW73" s="1850"/>
      <c r="BX73" s="1850"/>
      <c r="BY73" s="1850"/>
      <c r="BZ73" s="1850"/>
      <c r="CA73" s="1850"/>
      <c r="CB73" s="1850"/>
      <c r="CC73" s="1850"/>
      <c r="CD73" s="1850"/>
      <c r="CE73" s="1850"/>
      <c r="CF73" s="1850"/>
      <c r="CG73" s="1944"/>
      <c r="CH73" s="1886"/>
      <c r="CI73" s="1883"/>
      <c r="CJ73" s="1850"/>
      <c r="CK73" s="1802"/>
      <c r="CL73" s="1801"/>
      <c r="CM73" s="1801"/>
      <c r="CN73" s="1801"/>
      <c r="CO73" s="1801"/>
      <c r="CP73" s="1801"/>
      <c r="CQ73" s="1801"/>
      <c r="CR73" s="1801"/>
      <c r="CS73" s="1801"/>
      <c r="CT73" s="1801"/>
      <c r="CU73" s="1801"/>
      <c r="CV73" s="1801"/>
      <c r="CW73" s="1801"/>
      <c r="CX73" s="1801"/>
      <c r="CY73" s="1801"/>
      <c r="CZ73" s="1801"/>
      <c r="DA73" s="1801"/>
      <c r="DB73" s="1801"/>
      <c r="DC73" s="1801"/>
      <c r="DD73" s="1801"/>
      <c r="DE73" s="1801"/>
      <c r="DF73" s="1801"/>
      <c r="DG73" s="1924"/>
      <c r="DH73" s="1798"/>
      <c r="DI73" s="1798"/>
      <c r="DJ73" s="1798"/>
      <c r="DK73" s="1798"/>
      <c r="DL73" s="1798"/>
      <c r="DM73" s="1798"/>
      <c r="DN73" s="1798"/>
      <c r="DO73" s="1798"/>
      <c r="DP73" s="1798"/>
      <c r="DQ73" s="1798"/>
      <c r="DR73" s="1798"/>
      <c r="DS73" s="1798"/>
      <c r="DT73" s="1798"/>
      <c r="DU73" s="1798"/>
      <c r="DV73" s="1798"/>
      <c r="DW73" s="1798"/>
      <c r="DX73" s="1798"/>
      <c r="DY73" s="1927"/>
      <c r="DZ73" s="1798"/>
      <c r="EA73" s="1921"/>
      <c r="EB73" s="1798"/>
      <c r="EC73" s="317"/>
      <c r="ED73" s="1930"/>
      <c r="EE73" s="1798"/>
      <c r="EF73" s="1798"/>
      <c r="EG73" s="1798"/>
      <c r="EH73" s="1798"/>
      <c r="EI73" s="1798"/>
      <c r="EJ73" s="1798"/>
      <c r="EK73" s="1798"/>
      <c r="EL73" s="1798"/>
      <c r="EM73" s="1798"/>
      <c r="EN73" s="1798"/>
      <c r="EO73" s="1798"/>
      <c r="EP73" s="1798"/>
      <c r="EQ73" s="1798"/>
      <c r="ER73" s="1798"/>
      <c r="ES73" s="1798"/>
      <c r="ET73" s="1798"/>
      <c r="EU73" s="1798"/>
      <c r="EV73" s="1918"/>
      <c r="EW73" s="1939"/>
      <c r="EX73" s="1921"/>
      <c r="EY73" s="1798"/>
    </row>
    <row r="74" spans="1:155" ht="105.75" customHeight="1" thickBot="1">
      <c r="A74" s="1802"/>
      <c r="B74" s="1801"/>
      <c r="C74" s="1801"/>
      <c r="D74" s="1801"/>
      <c r="E74" s="1801"/>
      <c r="F74" s="1801"/>
      <c r="G74" s="1801"/>
      <c r="H74" s="1801"/>
      <c r="I74" s="1801"/>
      <c r="J74" s="1801"/>
      <c r="K74" s="1801"/>
      <c r="L74" s="1801"/>
      <c r="M74" s="1801"/>
      <c r="N74" s="1801"/>
      <c r="O74" s="1801"/>
      <c r="P74" s="1801"/>
      <c r="Q74" s="1801"/>
      <c r="R74" s="1801"/>
      <c r="S74" s="1801"/>
      <c r="T74" s="1839"/>
      <c r="U74" s="1841"/>
      <c r="V74" s="1828"/>
      <c r="W74" s="1821"/>
      <c r="X74" s="1786"/>
      <c r="Y74" s="1786"/>
      <c r="Z74" s="1786"/>
      <c r="AA74" s="1786"/>
      <c r="AB74" s="1786"/>
      <c r="AC74" s="1786"/>
      <c r="AD74" s="1786"/>
      <c r="AE74" s="1786"/>
      <c r="AF74" s="1786"/>
      <c r="AG74" s="1786"/>
      <c r="AH74" s="1786"/>
      <c r="AI74" s="1786"/>
      <c r="AJ74" s="1786"/>
      <c r="AK74" s="1786"/>
      <c r="AL74" s="1786"/>
      <c r="AM74" s="1786"/>
      <c r="AN74" s="1786"/>
      <c r="AO74" s="1786"/>
      <c r="AP74" s="1786"/>
      <c r="AQ74" s="1786"/>
      <c r="AR74" s="1786"/>
      <c r="AS74" s="1771"/>
      <c r="AT74" s="1771"/>
      <c r="AU74" s="1771"/>
      <c r="AV74" s="1771"/>
      <c r="AW74" s="1771"/>
      <c r="AX74" s="1771"/>
      <c r="AY74" s="1771"/>
      <c r="AZ74" s="1771"/>
      <c r="BA74" s="1771"/>
      <c r="BB74" s="1771"/>
      <c r="BC74" s="1771"/>
      <c r="BD74" s="1771"/>
      <c r="BE74" s="1771"/>
      <c r="BF74" s="1771"/>
      <c r="BG74" s="1771"/>
      <c r="BH74" s="1771"/>
      <c r="BI74" s="1769"/>
      <c r="BJ74" s="1769"/>
      <c r="BK74" s="1769"/>
      <c r="BL74" s="1770"/>
      <c r="BM74" s="1769"/>
      <c r="BN74" s="1769"/>
      <c r="BO74" s="1857"/>
      <c r="BP74" s="1851"/>
      <c r="BQ74" s="1851"/>
      <c r="BR74" s="1851"/>
      <c r="BS74" s="1851"/>
      <c r="BT74" s="1851"/>
      <c r="BU74" s="1851"/>
      <c r="BV74" s="1851"/>
      <c r="BW74" s="1851"/>
      <c r="BX74" s="1851"/>
      <c r="BY74" s="1851"/>
      <c r="BZ74" s="1851"/>
      <c r="CA74" s="1851"/>
      <c r="CB74" s="1851"/>
      <c r="CC74" s="1851"/>
      <c r="CD74" s="1851"/>
      <c r="CE74" s="1851"/>
      <c r="CF74" s="1851"/>
      <c r="CG74" s="1944"/>
      <c r="CH74" s="1887"/>
      <c r="CI74" s="1884"/>
      <c r="CJ74" s="1850"/>
      <c r="CK74" s="1802"/>
      <c r="CL74" s="1801"/>
      <c r="CM74" s="1801"/>
      <c r="CN74" s="1801"/>
      <c r="CO74" s="1801"/>
      <c r="CP74" s="1801"/>
      <c r="CQ74" s="1801"/>
      <c r="CR74" s="1801"/>
      <c r="CS74" s="1801"/>
      <c r="CT74" s="1801"/>
      <c r="CU74" s="1801"/>
      <c r="CV74" s="1801"/>
      <c r="CW74" s="1801"/>
      <c r="CX74" s="1801"/>
      <c r="CY74" s="1801"/>
      <c r="CZ74" s="1801"/>
      <c r="DA74" s="1801"/>
      <c r="DB74" s="1801"/>
      <c r="DC74" s="1801"/>
      <c r="DD74" s="1801"/>
      <c r="DE74" s="1801"/>
      <c r="DF74" s="1801"/>
      <c r="DG74" s="1925"/>
      <c r="DH74" s="1893"/>
      <c r="DI74" s="1893"/>
      <c r="DJ74" s="1893"/>
      <c r="DK74" s="1893"/>
      <c r="DL74" s="1893"/>
      <c r="DM74" s="1893"/>
      <c r="DN74" s="1893"/>
      <c r="DO74" s="1893"/>
      <c r="DP74" s="1893"/>
      <c r="DQ74" s="1893"/>
      <c r="DR74" s="1893"/>
      <c r="DS74" s="1893"/>
      <c r="DT74" s="1893"/>
      <c r="DU74" s="1893"/>
      <c r="DV74" s="1893"/>
      <c r="DW74" s="1893"/>
      <c r="DX74" s="1893"/>
      <c r="DY74" s="1927"/>
      <c r="DZ74" s="1798"/>
      <c r="EA74" s="1921"/>
      <c r="EB74" s="1798"/>
      <c r="EC74" s="317"/>
      <c r="ED74" s="1931"/>
      <c r="EE74" s="1893"/>
      <c r="EF74" s="1893"/>
      <c r="EG74" s="1893"/>
      <c r="EH74" s="1893"/>
      <c r="EI74" s="1893"/>
      <c r="EJ74" s="1893"/>
      <c r="EK74" s="1893"/>
      <c r="EL74" s="1893"/>
      <c r="EM74" s="1893"/>
      <c r="EN74" s="1893"/>
      <c r="EO74" s="1893"/>
      <c r="EP74" s="1893"/>
      <c r="EQ74" s="1893"/>
      <c r="ER74" s="1893"/>
      <c r="ES74" s="1893"/>
      <c r="ET74" s="1893"/>
      <c r="EU74" s="1893"/>
      <c r="EV74" s="1918"/>
      <c r="EW74" s="1940"/>
      <c r="EX74" s="1921"/>
      <c r="EY74" s="1798"/>
    </row>
    <row r="75" spans="1:155" ht="54" customHeight="1" thickBot="1">
      <c r="A75" s="1802"/>
      <c r="B75" s="1801"/>
      <c r="C75" s="1801"/>
      <c r="D75" s="1801"/>
      <c r="E75" s="1801"/>
      <c r="F75" s="1801"/>
      <c r="G75" s="1801"/>
      <c r="H75" s="1801"/>
      <c r="I75" s="1801"/>
      <c r="J75" s="1801"/>
      <c r="K75" s="1801"/>
      <c r="L75" s="1801"/>
      <c r="M75" s="1801"/>
      <c r="N75" s="1801"/>
      <c r="O75" s="1801"/>
      <c r="P75" s="1801"/>
      <c r="Q75" s="1801"/>
      <c r="R75" s="1801"/>
      <c r="S75" s="1801"/>
      <c r="T75" s="1839"/>
      <c r="U75" s="1842"/>
      <c r="V75" s="1829"/>
      <c r="W75" s="184">
        <v>1</v>
      </c>
      <c r="X75" s="184">
        <v>2</v>
      </c>
      <c r="Y75" s="184">
        <v>3</v>
      </c>
      <c r="Z75" s="184">
        <v>4</v>
      </c>
      <c r="AA75" s="184">
        <v>5</v>
      </c>
      <c r="AB75" s="184">
        <v>6</v>
      </c>
      <c r="AC75" s="184">
        <v>7</v>
      </c>
      <c r="AD75" s="184">
        <v>8</v>
      </c>
      <c r="AE75" s="184">
        <v>9</v>
      </c>
      <c r="AF75" s="184">
        <v>10</v>
      </c>
      <c r="AG75" s="184">
        <v>11</v>
      </c>
      <c r="AH75" s="184">
        <v>12</v>
      </c>
      <c r="AI75" s="184">
        <v>13</v>
      </c>
      <c r="AJ75" s="184">
        <v>14</v>
      </c>
      <c r="AK75" s="184">
        <v>15</v>
      </c>
      <c r="AL75" s="184">
        <v>16</v>
      </c>
      <c r="AM75" s="184">
        <v>17</v>
      </c>
      <c r="AN75" s="184">
        <v>18</v>
      </c>
      <c r="AO75" s="184">
        <v>19</v>
      </c>
      <c r="AP75" s="184">
        <v>20</v>
      </c>
      <c r="AQ75" s="184">
        <v>21</v>
      </c>
      <c r="AR75" s="184">
        <v>22</v>
      </c>
      <c r="AS75" s="207">
        <v>1</v>
      </c>
      <c r="AT75" s="207">
        <v>2</v>
      </c>
      <c r="AU75" s="207">
        <v>3</v>
      </c>
      <c r="AV75" s="207">
        <v>4</v>
      </c>
      <c r="AW75" s="207">
        <v>5</v>
      </c>
      <c r="AX75" s="207">
        <v>6</v>
      </c>
      <c r="AY75" s="207">
        <v>7</v>
      </c>
      <c r="AZ75" s="207">
        <v>8</v>
      </c>
      <c r="BA75" s="207">
        <v>9</v>
      </c>
      <c r="BB75" s="207">
        <v>10</v>
      </c>
      <c r="BC75" s="207">
        <v>11</v>
      </c>
      <c r="BD75" s="207">
        <v>12</v>
      </c>
      <c r="BE75" s="207">
        <v>13</v>
      </c>
      <c r="BF75" s="207">
        <v>14</v>
      </c>
      <c r="BG75" s="207">
        <v>15</v>
      </c>
      <c r="BH75" s="208">
        <v>16</v>
      </c>
      <c r="BI75" s="209">
        <v>17</v>
      </c>
      <c r="BJ75" s="207">
        <v>18</v>
      </c>
      <c r="BK75" s="210">
        <v>19</v>
      </c>
      <c r="BL75" s="208">
        <v>20</v>
      </c>
      <c r="BM75" s="208">
        <v>21</v>
      </c>
      <c r="BN75" s="207">
        <v>22</v>
      </c>
      <c r="BO75" s="141">
        <v>1</v>
      </c>
      <c r="BP75" s="141">
        <v>2</v>
      </c>
      <c r="BQ75" s="141">
        <v>3</v>
      </c>
      <c r="BR75" s="141">
        <v>4</v>
      </c>
      <c r="BS75" s="141">
        <v>5</v>
      </c>
      <c r="BT75" s="141">
        <v>6</v>
      </c>
      <c r="BU75" s="141">
        <v>7</v>
      </c>
      <c r="BV75" s="141">
        <v>8</v>
      </c>
      <c r="BW75" s="141">
        <v>9</v>
      </c>
      <c r="BX75" s="141">
        <v>10</v>
      </c>
      <c r="BY75" s="141">
        <v>11</v>
      </c>
      <c r="BZ75" s="141">
        <v>12</v>
      </c>
      <c r="CA75" s="141">
        <v>13</v>
      </c>
      <c r="CB75" s="141">
        <v>14</v>
      </c>
      <c r="CC75" s="141">
        <v>15</v>
      </c>
      <c r="CD75" s="141">
        <v>16</v>
      </c>
      <c r="CE75" s="141">
        <v>17</v>
      </c>
      <c r="CF75" s="141">
        <v>18</v>
      </c>
      <c r="CG75" s="141">
        <v>19</v>
      </c>
      <c r="CH75" s="141">
        <v>20</v>
      </c>
      <c r="CI75" s="154">
        <v>21</v>
      </c>
      <c r="CJ75" s="141">
        <v>22</v>
      </c>
      <c r="CK75" s="184">
        <v>1</v>
      </c>
      <c r="CL75" s="184">
        <v>2</v>
      </c>
      <c r="CM75" s="184">
        <v>3</v>
      </c>
      <c r="CN75" s="184">
        <v>4</v>
      </c>
      <c r="CO75" s="184">
        <v>5</v>
      </c>
      <c r="CP75" s="184">
        <v>6</v>
      </c>
      <c r="CQ75" s="184">
        <v>7</v>
      </c>
      <c r="CR75" s="184">
        <v>8</v>
      </c>
      <c r="CS75" s="184">
        <v>9</v>
      </c>
      <c r="CT75" s="184">
        <v>10</v>
      </c>
      <c r="CU75" s="184">
        <v>11</v>
      </c>
      <c r="CV75" s="184">
        <v>12</v>
      </c>
      <c r="CW75" s="184">
        <v>13</v>
      </c>
      <c r="CX75" s="184">
        <v>14</v>
      </c>
      <c r="CY75" s="184">
        <v>15</v>
      </c>
      <c r="CZ75" s="184">
        <v>16</v>
      </c>
      <c r="DA75" s="184">
        <v>17</v>
      </c>
      <c r="DB75" s="184">
        <v>18</v>
      </c>
      <c r="DC75" s="184">
        <v>19</v>
      </c>
      <c r="DD75" s="184">
        <v>20</v>
      </c>
      <c r="DE75" s="184"/>
      <c r="DF75" s="184"/>
      <c r="DG75" s="319">
        <v>1</v>
      </c>
      <c r="DH75" s="267">
        <v>2</v>
      </c>
      <c r="DI75" s="267">
        <v>3</v>
      </c>
      <c r="DJ75" s="267">
        <v>4</v>
      </c>
      <c r="DK75" s="267">
        <v>5</v>
      </c>
      <c r="DL75" s="267">
        <v>6</v>
      </c>
      <c r="DM75" s="267">
        <v>7</v>
      </c>
      <c r="DN75" s="267">
        <v>8</v>
      </c>
      <c r="DO75" s="267">
        <v>9</v>
      </c>
      <c r="DP75" s="267">
        <v>10</v>
      </c>
      <c r="DQ75" s="267">
        <v>11</v>
      </c>
      <c r="DR75" s="267">
        <v>12</v>
      </c>
      <c r="DS75" s="267">
        <v>13</v>
      </c>
      <c r="DT75" s="267">
        <v>14</v>
      </c>
      <c r="DU75" s="267">
        <v>15</v>
      </c>
      <c r="DV75" s="267">
        <v>16</v>
      </c>
      <c r="DW75" s="267">
        <v>17</v>
      </c>
      <c r="DX75" s="267">
        <v>18</v>
      </c>
      <c r="DY75" s="267">
        <v>19</v>
      </c>
      <c r="DZ75" s="267">
        <v>20</v>
      </c>
      <c r="EA75" s="267">
        <v>21</v>
      </c>
      <c r="EB75" s="267">
        <v>22</v>
      </c>
      <c r="EC75" s="317"/>
      <c r="ED75" s="267">
        <v>1</v>
      </c>
      <c r="EE75" s="267">
        <v>2</v>
      </c>
      <c r="EF75" s="267">
        <v>3</v>
      </c>
      <c r="EG75" s="267">
        <v>4</v>
      </c>
      <c r="EH75" s="267">
        <v>5</v>
      </c>
      <c r="EI75" s="267">
        <v>6</v>
      </c>
      <c r="EJ75" s="267">
        <v>7</v>
      </c>
      <c r="EK75" s="267">
        <v>8</v>
      </c>
      <c r="EL75" s="267">
        <v>9</v>
      </c>
      <c r="EM75" s="267">
        <v>10</v>
      </c>
      <c r="EN75" s="267">
        <v>11</v>
      </c>
      <c r="EO75" s="267">
        <v>12</v>
      </c>
      <c r="EP75" s="267">
        <v>13</v>
      </c>
      <c r="EQ75" s="267">
        <v>14</v>
      </c>
      <c r="ER75" s="267">
        <v>15</v>
      </c>
      <c r="ES75" s="267">
        <v>16</v>
      </c>
      <c r="ET75" s="267">
        <v>17</v>
      </c>
      <c r="EU75" s="267">
        <v>18</v>
      </c>
      <c r="EV75" s="267">
        <v>19</v>
      </c>
      <c r="EW75" s="267">
        <v>20</v>
      </c>
      <c r="EX75" s="267">
        <v>21</v>
      </c>
      <c r="EY75" s="267">
        <v>22</v>
      </c>
    </row>
    <row r="76" spans="1:155" ht="45" customHeight="1">
      <c r="A76" s="158">
        <v>1</v>
      </c>
      <c r="B76" s="158">
        <v>2</v>
      </c>
      <c r="C76" s="158">
        <v>3</v>
      </c>
      <c r="D76" s="158">
        <v>4</v>
      </c>
      <c r="E76" s="158">
        <v>5</v>
      </c>
      <c r="F76" s="158">
        <v>6</v>
      </c>
      <c r="G76" s="158">
        <v>7</v>
      </c>
      <c r="H76" s="158">
        <v>8</v>
      </c>
      <c r="I76" s="158">
        <v>9</v>
      </c>
      <c r="J76" s="158">
        <v>10</v>
      </c>
      <c r="K76" s="158">
        <v>11</v>
      </c>
      <c r="L76" s="158">
        <v>12</v>
      </c>
      <c r="M76" s="158">
        <v>13</v>
      </c>
      <c r="N76" s="158">
        <v>14</v>
      </c>
      <c r="O76" s="158">
        <v>15</v>
      </c>
      <c r="P76" s="158">
        <v>16</v>
      </c>
      <c r="Q76" s="158">
        <v>17</v>
      </c>
      <c r="R76" s="158">
        <v>18</v>
      </c>
      <c r="S76" s="158">
        <v>19</v>
      </c>
      <c r="T76" s="171">
        <v>20</v>
      </c>
      <c r="U76" s="189">
        <v>21</v>
      </c>
      <c r="V76" s="189">
        <v>22</v>
      </c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3"/>
      <c r="BM76" s="283"/>
      <c r="BN76" s="282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6"/>
      <c r="CJ76" s="155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320"/>
      <c r="DH76" s="268"/>
      <c r="DI76" s="268"/>
      <c r="DJ76" s="268"/>
      <c r="DK76" s="268"/>
      <c r="DL76" s="268"/>
      <c r="DM76" s="268"/>
      <c r="DN76" s="268"/>
      <c r="DO76" s="268"/>
      <c r="DP76" s="268"/>
      <c r="DQ76" s="268"/>
      <c r="DR76" s="268"/>
      <c r="DS76" s="268"/>
      <c r="DT76" s="268"/>
      <c r="DU76" s="268"/>
      <c r="DV76" s="268"/>
      <c r="DW76" s="268"/>
      <c r="DX76" s="268"/>
      <c r="DY76" s="268"/>
      <c r="DZ76" s="268"/>
      <c r="EA76" s="268"/>
      <c r="EB76" s="268"/>
      <c r="EC76" s="317"/>
      <c r="ED76" s="268"/>
      <c r="EE76" s="268"/>
      <c r="EF76" s="268"/>
      <c r="EG76" s="268"/>
      <c r="EH76" s="268"/>
      <c r="EI76" s="268"/>
      <c r="EJ76" s="268"/>
      <c r="EK76" s="268"/>
      <c r="EL76" s="268"/>
      <c r="EM76" s="268"/>
      <c r="EN76" s="268"/>
      <c r="EO76" s="268"/>
      <c r="EP76" s="268"/>
      <c r="EQ76" s="268"/>
      <c r="ER76" s="268"/>
      <c r="ES76" s="268"/>
      <c r="ET76" s="268"/>
      <c r="EU76" s="268"/>
      <c r="EV76" s="268"/>
      <c r="EW76" s="268"/>
      <c r="EX76" s="268"/>
      <c r="EY76" s="268"/>
    </row>
    <row r="77" spans="1:155" ht="23.2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71"/>
      <c r="U77" s="171"/>
      <c r="V77" s="171"/>
      <c r="W77" s="186"/>
      <c r="X77" s="184"/>
      <c r="Y77" s="184"/>
      <c r="Z77" s="203"/>
      <c r="AA77" s="184"/>
      <c r="AB77" s="184"/>
      <c r="AC77" s="184"/>
      <c r="AD77" s="184"/>
      <c r="AE77" s="184"/>
      <c r="AF77" s="184"/>
      <c r="AG77" s="184"/>
      <c r="AH77" s="184"/>
      <c r="AI77" s="184"/>
      <c r="AJ77" s="203"/>
      <c r="AK77" s="203"/>
      <c r="AL77" s="203"/>
      <c r="AM77" s="184"/>
      <c r="AN77" s="203"/>
      <c r="AO77" s="203"/>
      <c r="AP77" s="184"/>
      <c r="AQ77" s="184"/>
      <c r="AR77" s="184"/>
      <c r="AS77" s="276"/>
      <c r="AT77" s="276"/>
      <c r="AU77" s="276"/>
      <c r="AV77" s="276"/>
      <c r="AW77" s="276"/>
      <c r="AX77" s="276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9"/>
      <c r="BM77" s="249"/>
      <c r="BN77" s="247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6"/>
      <c r="CJ77" s="155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320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317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</row>
    <row r="78" spans="1:155" ht="62.25" customHeight="1">
      <c r="A78" s="175"/>
      <c r="B78" s="158"/>
      <c r="C78" s="158"/>
      <c r="D78" s="166"/>
      <c r="E78" s="158"/>
      <c r="F78" s="158"/>
      <c r="G78" s="158"/>
      <c r="H78" s="158"/>
      <c r="I78" s="158"/>
      <c r="J78" s="158"/>
      <c r="K78" s="158"/>
      <c r="L78" s="158"/>
      <c r="M78" s="158"/>
      <c r="N78" s="166"/>
      <c r="O78" s="166"/>
      <c r="P78" s="166"/>
      <c r="Q78" s="158"/>
      <c r="R78" s="166"/>
      <c r="S78" s="166"/>
      <c r="T78" s="171"/>
      <c r="U78" s="171"/>
      <c r="V78" s="171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276"/>
      <c r="AT78" s="276"/>
      <c r="AU78" s="276"/>
      <c r="AV78" s="276"/>
      <c r="AW78" s="276"/>
      <c r="AX78" s="276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9"/>
      <c r="BM78" s="249"/>
      <c r="BN78" s="247"/>
      <c r="BO78" s="158">
        <v>1</v>
      </c>
      <c r="BP78" s="163" t="s">
        <v>17</v>
      </c>
      <c r="BQ78" s="163">
        <f>SUM('Sh1-Breakup'!C77)</f>
        <v>1242</v>
      </c>
      <c r="BR78" s="164">
        <f>SUM('Sh1-Breakup'!D77)</f>
        <v>1679.75</v>
      </c>
      <c r="BS78" s="163">
        <f>SUM('Sh1-Breakup'!E77)</f>
        <v>9936</v>
      </c>
      <c r="BT78" s="163">
        <f>SUM('Sh1-Breakup'!F77)</f>
        <v>1895</v>
      </c>
      <c r="BU78" s="163">
        <f>SUM('Sh1-Breakup'!H77)</f>
        <v>0</v>
      </c>
      <c r="BV78" s="163">
        <f>SUM('Sh1-Breakup'!I77)</f>
        <v>0</v>
      </c>
      <c r="BW78" s="163">
        <f>SUM('Sh1-Breakup'!J77)</f>
        <v>98</v>
      </c>
      <c r="BX78" s="163">
        <f>SUM('Sh1-Breakup'!K77)</f>
        <v>284.31</v>
      </c>
      <c r="BY78" s="163">
        <f>SUM('Sh1-Breakup'!L77)</f>
        <v>21</v>
      </c>
      <c r="BZ78" s="164">
        <f>SUM('Sh1-Breakup'!M77)</f>
        <v>62.58</v>
      </c>
      <c r="CA78" s="163">
        <f>SUM('Sh1-Breakup'!N77)</f>
        <v>175</v>
      </c>
      <c r="CB78" s="164">
        <f>SUM('Sh1-Breakup'!U77)</f>
        <v>1.6908212560386473</v>
      </c>
      <c r="CC78" s="164">
        <f>SUM('Sh1-Breakup'!V77)</f>
        <v>3.7255543979758894</v>
      </c>
      <c r="CD78" s="164">
        <f>SUM('Sh1-Breakup'!W77)</f>
        <v>1.7612721417069241</v>
      </c>
      <c r="CE78" s="163">
        <f>SUM('Sh1-Breakup'!X77)</f>
        <v>275</v>
      </c>
      <c r="CF78" s="164">
        <f>SUM('Sh1-Breakup'!Y77)</f>
        <v>2.98</v>
      </c>
      <c r="CG78" s="164">
        <f>SUM('Sh1-Breakup'!Z77)</f>
        <v>11.92</v>
      </c>
      <c r="CH78" s="163">
        <f>SUM('Sh1-Breakup'!AA77)</f>
        <v>0</v>
      </c>
      <c r="CI78" s="234"/>
      <c r="CJ78" s="163"/>
      <c r="CK78" s="245">
        <v>1</v>
      </c>
      <c r="CL78" s="247" t="s">
        <v>17</v>
      </c>
      <c r="CM78" s="247">
        <f>SUM('Sh1-Breakup'!C56)</f>
        <v>1264</v>
      </c>
      <c r="CN78" s="250">
        <f>SUM('Sh1-Breakup'!D56)</f>
        <v>1588.62</v>
      </c>
      <c r="CO78" s="247">
        <f>SUM('Sh1-Breakup'!E56)</f>
        <v>10112</v>
      </c>
      <c r="CP78" s="247">
        <f>SUM('Sh1-Breakup'!F56)</f>
        <v>2712</v>
      </c>
      <c r="CQ78" s="247">
        <f>SUM('Sh1-Breakup'!H56)</f>
        <v>2165</v>
      </c>
      <c r="CR78" s="247">
        <f>SUM('Sh1-Breakup'!I56)</f>
        <v>0</v>
      </c>
      <c r="CS78" s="247">
        <f>SUM('Sh1-Breakup'!J56)</f>
        <v>171</v>
      </c>
      <c r="CT78" s="247">
        <f>SUM('Sh1-Breakup'!K56)</f>
        <v>712.45</v>
      </c>
      <c r="CU78" s="247">
        <f>SUM('Sh1-Breakup'!L56)</f>
        <v>63</v>
      </c>
      <c r="CV78" s="247">
        <f>SUM('Sh1-Breakup'!M56)</f>
        <v>300.75</v>
      </c>
      <c r="CW78" s="247">
        <f>SUM('Sh1-Breakup'!N56)</f>
        <v>734</v>
      </c>
      <c r="CX78" s="247">
        <f>SUM('Sh1-Breakup'!U56)</f>
        <v>4.984177215189874</v>
      </c>
      <c r="CY78" s="250">
        <f>SUM('Sh1-Breakup'!V56)</f>
        <v>18.931525474940518</v>
      </c>
      <c r="CZ78" s="250">
        <f>SUM('Sh1-Breakup'!W56)</f>
        <v>7.25870253164557</v>
      </c>
      <c r="DA78" s="247">
        <f>SUM('Sh1-Breakup'!X56)</f>
        <v>94</v>
      </c>
      <c r="DB78" s="250">
        <f>SUM('Sh1-Breakup'!Y56)</f>
        <v>4.773809523809524</v>
      </c>
      <c r="DC78" s="250">
        <f>SUM('Sh1-Breakup'!Z56)</f>
        <v>19.095238095238095</v>
      </c>
      <c r="DD78" s="247">
        <f>SUM('Sh1-Breakup'!AA56)</f>
        <v>0</v>
      </c>
      <c r="DE78" s="247"/>
      <c r="DF78" s="247"/>
      <c r="DG78" s="321">
        <v>1</v>
      </c>
      <c r="DH78" s="269" t="s">
        <v>17</v>
      </c>
      <c r="DI78" s="268">
        <f>SUM('Sh1-Breakup'!C44)</f>
        <v>405</v>
      </c>
      <c r="DJ78" s="268">
        <f>SUM('Sh1-Breakup'!D44)</f>
        <v>525.06</v>
      </c>
      <c r="DK78" s="268">
        <f>SUM('Sh1-Breakup'!E44)</f>
        <v>3240</v>
      </c>
      <c r="DL78" s="268">
        <f>SUM('Sh1-Breakup'!F44)</f>
        <v>2805</v>
      </c>
      <c r="DM78" s="268">
        <f>SUM('Sh1-Breakup'!H44)</f>
        <v>761</v>
      </c>
      <c r="DN78" s="268">
        <f>SUM('Sh1-Breakup'!I44)</f>
        <v>12</v>
      </c>
      <c r="DO78" s="268">
        <f>SUM('Sh1-Breakup'!J44)</f>
        <v>12</v>
      </c>
      <c r="DP78" s="270">
        <f>SUM('Sh1-Breakup'!K44)</f>
        <v>24.14</v>
      </c>
      <c r="DQ78" s="268">
        <f>SUM('Sh1-Breakup'!L44)</f>
        <v>12</v>
      </c>
      <c r="DR78" s="270">
        <f>SUM('Sh1-Breakup'!M44)</f>
        <v>24.14</v>
      </c>
      <c r="DS78" s="270">
        <f>SUM('Sh1-Breakup'!N44)</f>
        <v>91</v>
      </c>
      <c r="DT78" s="270">
        <f>SUM('Sh1-Breakup'!U44)</f>
        <v>0</v>
      </c>
      <c r="DU78" s="270">
        <f>SUM('Sh1-Breakup'!V44)</f>
        <v>4.5975698015464905</v>
      </c>
      <c r="DV78" s="270">
        <f>SUM('Sh1-Breakup'!W44)</f>
        <v>2.808641975308642</v>
      </c>
      <c r="DW78" s="268">
        <f>SUM('Sh1-Breakup'!X44)</f>
        <v>0</v>
      </c>
      <c r="DX78" s="268">
        <f>SUM('Sh1-Breakup'!Y44)</f>
        <v>2.0116666666666667</v>
      </c>
      <c r="DY78" s="270">
        <f>SUM('Sh1-Breakup'!Z44)</f>
        <v>8.046666666666667</v>
      </c>
      <c r="DZ78" s="268">
        <f>SUM('Sh1-Breakup'!AA44)</f>
        <v>0</v>
      </c>
      <c r="EA78" s="268">
        <f>SUM('Sh1-Breakup'!AB44)</f>
        <v>0</v>
      </c>
      <c r="EB78" s="268">
        <v>0</v>
      </c>
      <c r="EC78" s="317"/>
      <c r="ED78" s="269">
        <v>1</v>
      </c>
      <c r="EE78" s="269" t="s">
        <v>17</v>
      </c>
      <c r="EF78" s="268">
        <f>SUM('Sh1-Breakup'!C49)</f>
        <v>158</v>
      </c>
      <c r="EG78" s="268">
        <f>SUM('Sh1-Breakup'!D49)</f>
        <v>191.58</v>
      </c>
      <c r="EH78" s="268">
        <f>SUM('Sh1-Breakup'!E49)</f>
        <v>1264</v>
      </c>
      <c r="EI78" s="268">
        <f>SUM('Sh1-Breakup'!F49)</f>
        <v>0</v>
      </c>
      <c r="EJ78" s="268">
        <f>SUM('Sh1-Breakup'!H49)</f>
        <v>0</v>
      </c>
      <c r="EK78" s="268">
        <f>SUM('Sh1-Breakup'!I49)</f>
        <v>0</v>
      </c>
      <c r="EL78" s="268">
        <f>SUM('Sh1-Breakup'!J49)</f>
        <v>3</v>
      </c>
      <c r="EM78" s="270">
        <f>SUM('Sh1-Breakup'!K49)</f>
        <v>7.05</v>
      </c>
      <c r="EN78" s="268">
        <f>SUM('Sh1-Breakup'!L49)</f>
        <v>0</v>
      </c>
      <c r="EO78" s="270">
        <f>SUM('Sh1-Breakup'!M49)</f>
        <v>0</v>
      </c>
      <c r="EP78" s="268">
        <f>SUM('Sh1-Breakup'!N49)</f>
        <v>0</v>
      </c>
      <c r="EQ78" s="270">
        <f>SUM('Sh1-Breakup'!U49)</f>
        <v>0</v>
      </c>
      <c r="ER78" s="270">
        <f>SUM('Sh1-Breakup'!V49)</f>
        <v>0</v>
      </c>
      <c r="ES78" s="270">
        <f>SUM('Sh1-Breakup'!W49)</f>
        <v>0</v>
      </c>
      <c r="ET78" s="268">
        <f>SUM('Sh1-Breakup'!X49)</f>
        <v>0</v>
      </c>
      <c r="EU78" s="270" t="e">
        <f>SUM('Sh1-Breakup'!Y49)</f>
        <v>#DIV/0!</v>
      </c>
      <c r="EV78" s="270" t="e">
        <f>SUM('Sh1-Breakup'!Z49)</f>
        <v>#DIV/0!</v>
      </c>
      <c r="EW78" s="268">
        <f>SUM('Sh1-Breakup'!AA49)</f>
        <v>0</v>
      </c>
      <c r="EX78" s="268"/>
      <c r="EY78" s="268"/>
    </row>
    <row r="79" spans="1:155" ht="41.25" customHeight="1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76"/>
      <c r="U79" s="176"/>
      <c r="V79" s="176"/>
      <c r="W79" s="184">
        <v>1</v>
      </c>
      <c r="X79" s="184" t="s">
        <v>17</v>
      </c>
      <c r="Y79" s="198">
        <f>SUM('Sh1-Breakup'!C26)</f>
        <v>1576</v>
      </c>
      <c r="Z79" s="198">
        <f>SUM('Sh1-Breakup'!D26)</f>
        <v>2177.59</v>
      </c>
      <c r="AA79" s="198">
        <f>SUM('Sh1-Breakup'!E26)</f>
        <v>12608</v>
      </c>
      <c r="AB79" s="198">
        <f>SUM('Sh1-Breakup'!F26)</f>
        <v>3229</v>
      </c>
      <c r="AC79" s="198">
        <f>SUM('Sh1-Breakup'!H26)</f>
        <v>103</v>
      </c>
      <c r="AD79" s="198">
        <f>SUM('Sh1-Breakup'!I26)</f>
        <v>0</v>
      </c>
      <c r="AE79" s="198">
        <f>SUM('Sh1-Breakup'!J26)</f>
        <v>54</v>
      </c>
      <c r="AF79" s="198">
        <f>SUM('Sh1-Breakup'!K26)</f>
        <v>99.51</v>
      </c>
      <c r="AG79" s="198">
        <f>SUM('Sh1-Breakup'!L26)</f>
        <v>48</v>
      </c>
      <c r="AH79" s="198">
        <f>SUM('Sh1-Breakup'!M26)</f>
        <v>87.72</v>
      </c>
      <c r="AI79" s="198">
        <f>SUM('Sh1-Breakup'!N26)</f>
        <v>384</v>
      </c>
      <c r="AJ79" s="231">
        <f>SUM('Sh1-Breakup'!U26)</f>
        <v>3.0456852791878175</v>
      </c>
      <c r="AK79" s="231">
        <f>SUM('Sh1-Breakup'!V26)</f>
        <v>4.0283065223481005</v>
      </c>
      <c r="AL79" s="231">
        <f>SUM('Sh1-Breakup'!W26)</f>
        <v>3.0456852791878175</v>
      </c>
      <c r="AM79" s="198">
        <f>SUM('Sh1-Breakup'!X26)</f>
        <v>31</v>
      </c>
      <c r="AN79" s="231">
        <f>SUM('Sh1-Breakup'!Y26)</f>
        <v>1.8275</v>
      </c>
      <c r="AO79" s="231">
        <f>SUM('Sh1-Breakup'!Z26)</f>
        <v>7.31</v>
      </c>
      <c r="AP79" s="198">
        <f>SUM('Sh1-Breakup'!AA26)</f>
        <v>0</v>
      </c>
      <c r="AQ79" s="231"/>
      <c r="AR79" s="198"/>
      <c r="AS79" s="255">
        <v>1</v>
      </c>
      <c r="AT79" s="255" t="s">
        <v>17</v>
      </c>
      <c r="AU79" s="245">
        <f>SUM('Sh1-Breakup'!C16)</f>
        <v>507</v>
      </c>
      <c r="AV79" s="245">
        <f>SUM('Sh1-Breakup'!D16)</f>
        <v>606.39</v>
      </c>
      <c r="AW79" s="245">
        <f>SUM('Sh1-Breakup'!E16)</f>
        <v>4056</v>
      </c>
      <c r="AX79" s="245">
        <f>SUM('Sh1-Breakup'!F16)</f>
        <v>539</v>
      </c>
      <c r="AY79" s="245">
        <f>SUM('Sh1-Breakup'!H16)</f>
        <v>371</v>
      </c>
      <c r="AZ79" s="245">
        <f>SUM('Sh1-Breakup'!I16)</f>
        <v>24</v>
      </c>
      <c r="BA79" s="245">
        <f>SUM('Sh1-Breakup'!J16)</f>
        <v>30</v>
      </c>
      <c r="BB79" s="248">
        <f>SUM('Sh1-Breakup'!K16)</f>
        <v>65.27</v>
      </c>
      <c r="BC79" s="245">
        <f>SUM('Sh1-Breakup'!L16)</f>
        <v>27</v>
      </c>
      <c r="BD79" s="248">
        <f>SUM('Sh1-Breakup'!M16)</f>
        <v>57.27</v>
      </c>
      <c r="BE79" s="245">
        <f>SUM('Sh1-Breakup'!N16)</f>
        <v>195</v>
      </c>
      <c r="BF79" s="248">
        <f>SUM('Sh1-Breakup'!U16)</f>
        <v>5.325443786982249</v>
      </c>
      <c r="BG79" s="248">
        <f>SUM('Sh1-Breakup'!V16)</f>
        <v>9.444416959382576</v>
      </c>
      <c r="BH79" s="248">
        <f>SUM('Sh1-Breakup'!W16)</f>
        <v>4.807692307692308</v>
      </c>
      <c r="BI79" s="245">
        <f>SUM('Sh1-Breakup'!X16)</f>
        <v>17</v>
      </c>
      <c r="BJ79" s="248">
        <f>SUM('Sh1-Breakup'!Y16)</f>
        <v>2.1211111111111114</v>
      </c>
      <c r="BK79" s="248">
        <f>SUM('Sh1-Breakup'!Z16)</f>
        <v>8.484444444444446</v>
      </c>
      <c r="BL79" s="246">
        <f>SUM('Sh1-Breakup'!AA16)</f>
        <v>0</v>
      </c>
      <c r="BM79" s="284"/>
      <c r="BN79" s="245"/>
      <c r="BO79" s="158"/>
      <c r="BP79" s="163"/>
      <c r="BQ79" s="163"/>
      <c r="BR79" s="170"/>
      <c r="BS79" s="160"/>
      <c r="BT79" s="160"/>
      <c r="BU79" s="160"/>
      <c r="BV79" s="160"/>
      <c r="BW79" s="160"/>
      <c r="BX79" s="160"/>
      <c r="BY79" s="160"/>
      <c r="BZ79" s="170"/>
      <c r="CA79" s="160"/>
      <c r="CB79" s="170"/>
      <c r="CC79" s="170"/>
      <c r="CD79" s="170"/>
      <c r="CE79" s="160"/>
      <c r="CF79" s="170"/>
      <c r="CG79" s="170"/>
      <c r="CH79" s="160"/>
      <c r="CI79" s="176"/>
      <c r="CJ79" s="160"/>
      <c r="CK79" s="245"/>
      <c r="CL79" s="247"/>
      <c r="CM79" s="247"/>
      <c r="CN79" s="250"/>
      <c r="CO79" s="247"/>
      <c r="CP79" s="247"/>
      <c r="CQ79" s="247"/>
      <c r="CR79" s="247"/>
      <c r="CS79" s="247"/>
      <c r="CT79" s="250"/>
      <c r="CU79" s="247"/>
      <c r="CV79" s="250"/>
      <c r="CW79" s="247"/>
      <c r="CX79" s="250"/>
      <c r="CY79" s="250"/>
      <c r="CZ79" s="250"/>
      <c r="DA79" s="247"/>
      <c r="DB79" s="250"/>
      <c r="DC79" s="250"/>
      <c r="DD79" s="247"/>
      <c r="DE79" s="247"/>
      <c r="DF79" s="247"/>
      <c r="DG79" s="321"/>
      <c r="DH79" s="269"/>
      <c r="DI79" s="268"/>
      <c r="DJ79" s="270"/>
      <c r="DK79" s="268"/>
      <c r="DL79" s="268"/>
      <c r="DM79" s="268"/>
      <c r="DN79" s="268"/>
      <c r="DO79" s="268"/>
      <c r="DP79" s="270"/>
      <c r="DQ79" s="268"/>
      <c r="DR79" s="270"/>
      <c r="DS79" s="270"/>
      <c r="DT79" s="270"/>
      <c r="DU79" s="270"/>
      <c r="DV79" s="270"/>
      <c r="DW79" s="268"/>
      <c r="DX79" s="268"/>
      <c r="DY79" s="270"/>
      <c r="DZ79" s="268"/>
      <c r="EA79" s="268"/>
      <c r="EB79" s="268"/>
      <c r="EC79" s="317"/>
      <c r="ED79" s="269"/>
      <c r="EE79" s="269"/>
      <c r="EF79" s="268"/>
      <c r="EG79" s="268"/>
      <c r="EH79" s="268"/>
      <c r="EI79" s="268"/>
      <c r="EJ79" s="268"/>
      <c r="EK79" s="268"/>
      <c r="EL79" s="268"/>
      <c r="EM79" s="270"/>
      <c r="EN79" s="268"/>
      <c r="EO79" s="270"/>
      <c r="EP79" s="268"/>
      <c r="EQ79" s="270"/>
      <c r="ER79" s="270"/>
      <c r="ES79" s="270"/>
      <c r="ET79" s="268"/>
      <c r="EU79" s="270"/>
      <c r="EV79" s="270"/>
      <c r="EW79" s="268"/>
      <c r="EX79" s="268"/>
      <c r="EY79" s="268"/>
    </row>
    <row r="80" spans="1:155" ht="28.5" customHeight="1">
      <c r="A80" s="158">
        <v>1</v>
      </c>
      <c r="B80" s="158" t="s">
        <v>17</v>
      </c>
      <c r="C80" s="160">
        <f>SUM('Sh1-Breakup'!C82)</f>
        <v>972</v>
      </c>
      <c r="D80" s="160">
        <f>SUM('Sh1-Breakup'!D82)</f>
        <v>1356.03</v>
      </c>
      <c r="E80" s="160">
        <f>SUM('Sh1-Breakup'!E82)</f>
        <v>7776</v>
      </c>
      <c r="F80" s="160">
        <f>SUM('Sh1-Breakup'!F82)</f>
        <v>243</v>
      </c>
      <c r="G80" s="160">
        <f>SUM('Sh1-Breakup'!H82)</f>
        <v>11</v>
      </c>
      <c r="H80" s="160">
        <f>SUM('Sh1-Breakup'!I82)</f>
        <v>5</v>
      </c>
      <c r="I80" s="160">
        <f>SUM('Sh1-Breakup'!J82)</f>
        <v>3</v>
      </c>
      <c r="J80" s="170">
        <f>SUM('Sh1-Breakup'!K82)</f>
        <v>5</v>
      </c>
      <c r="K80" s="160">
        <f>SUM('Sh1-Breakup'!L82)</f>
        <v>2</v>
      </c>
      <c r="L80" s="160">
        <f>SUM('Sh1-Breakup'!M82)</f>
        <v>3.5</v>
      </c>
      <c r="M80" s="160">
        <f>SUM('Sh1-Breakup'!N82)</f>
        <v>24</v>
      </c>
      <c r="N80" s="170">
        <f>SUM('Sh1-Breakup'!U82)</f>
        <v>0.205761316872428</v>
      </c>
      <c r="O80" s="170">
        <f>SUM('Sh1-Breakup'!V82)</f>
        <v>0.25810638407704845</v>
      </c>
      <c r="P80" s="170">
        <f>SUM('Sh1-Breakup'!W82)</f>
        <v>0.30864197530864196</v>
      </c>
      <c r="Q80" s="160">
        <f>SUM('Sh1-Breakup'!X82)</f>
        <v>0</v>
      </c>
      <c r="R80" s="170">
        <f>SUM('Sh1-Breakup'!Y82)</f>
        <v>1.75</v>
      </c>
      <c r="S80" s="160">
        <f>SUM('Sh1-Breakup'!Z82)</f>
        <v>7</v>
      </c>
      <c r="T80" s="176">
        <f>SUM('Sh1-Breakup'!AA82)</f>
        <v>0</v>
      </c>
      <c r="U80" s="176"/>
      <c r="V80" s="176"/>
      <c r="W80" s="184"/>
      <c r="X80" s="184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231"/>
      <c r="AO80" s="231"/>
      <c r="AP80" s="198"/>
      <c r="AQ80" s="231"/>
      <c r="AR80" s="198"/>
      <c r="AS80" s="255"/>
      <c r="AT80" s="25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8"/>
      <c r="BG80" s="248"/>
      <c r="BH80" s="248"/>
      <c r="BI80" s="245"/>
      <c r="BJ80" s="248"/>
      <c r="BK80" s="248"/>
      <c r="BL80" s="246"/>
      <c r="BM80" s="284"/>
      <c r="BN80" s="245"/>
      <c r="BO80" s="158"/>
      <c r="BP80" s="163"/>
      <c r="BQ80" s="163"/>
      <c r="BR80" s="170"/>
      <c r="BS80" s="160"/>
      <c r="BT80" s="160"/>
      <c r="BU80" s="160"/>
      <c r="BV80" s="160"/>
      <c r="BW80" s="160"/>
      <c r="BX80" s="160"/>
      <c r="BY80" s="160"/>
      <c r="BZ80" s="170"/>
      <c r="CA80" s="160"/>
      <c r="CB80" s="170"/>
      <c r="CC80" s="170"/>
      <c r="CD80" s="170"/>
      <c r="CE80" s="160"/>
      <c r="CF80" s="170"/>
      <c r="CG80" s="170"/>
      <c r="CH80" s="160"/>
      <c r="CI80" s="176"/>
      <c r="CJ80" s="160"/>
      <c r="CK80" s="245"/>
      <c r="CL80" s="247"/>
      <c r="CM80" s="247"/>
      <c r="CN80" s="250"/>
      <c r="CO80" s="247"/>
      <c r="CP80" s="247"/>
      <c r="CQ80" s="247"/>
      <c r="CR80" s="247"/>
      <c r="CS80" s="247"/>
      <c r="CT80" s="250"/>
      <c r="CU80" s="247"/>
      <c r="CV80" s="250"/>
      <c r="CW80" s="247"/>
      <c r="CX80" s="250"/>
      <c r="CY80" s="250"/>
      <c r="CZ80" s="250"/>
      <c r="DA80" s="247"/>
      <c r="DB80" s="250"/>
      <c r="DC80" s="250"/>
      <c r="DD80" s="247"/>
      <c r="DE80" s="247"/>
      <c r="DF80" s="247"/>
      <c r="DG80" s="321"/>
      <c r="DH80" s="269"/>
      <c r="DI80" s="268"/>
      <c r="DJ80" s="270"/>
      <c r="DK80" s="268"/>
      <c r="DL80" s="268"/>
      <c r="DM80" s="268"/>
      <c r="DN80" s="268"/>
      <c r="DO80" s="268"/>
      <c r="DP80" s="270"/>
      <c r="DQ80" s="268"/>
      <c r="DR80" s="270"/>
      <c r="DS80" s="270"/>
      <c r="DT80" s="270"/>
      <c r="DU80" s="270"/>
      <c r="DV80" s="270"/>
      <c r="DW80" s="268"/>
      <c r="DX80" s="268"/>
      <c r="DY80" s="270"/>
      <c r="DZ80" s="268"/>
      <c r="EA80" s="268"/>
      <c r="EB80" s="268"/>
      <c r="EC80" s="317"/>
      <c r="ED80" s="269"/>
      <c r="EE80" s="269"/>
      <c r="EF80" s="268"/>
      <c r="EG80" s="268"/>
      <c r="EH80" s="268"/>
      <c r="EI80" s="268"/>
      <c r="EJ80" s="268"/>
      <c r="EK80" s="268"/>
      <c r="EL80" s="268"/>
      <c r="EM80" s="270"/>
      <c r="EN80" s="268"/>
      <c r="EO80" s="270"/>
      <c r="EP80" s="268"/>
      <c r="EQ80" s="270"/>
      <c r="ER80" s="270"/>
      <c r="ES80" s="270"/>
      <c r="ET80" s="268"/>
      <c r="EU80" s="270"/>
      <c r="EV80" s="270"/>
      <c r="EW80" s="268"/>
      <c r="EX80" s="268"/>
      <c r="EY80" s="268"/>
    </row>
    <row r="81" spans="1:155" ht="33" customHeight="1">
      <c r="A81" s="158"/>
      <c r="B81" s="158"/>
      <c r="C81" s="160"/>
      <c r="D81" s="160"/>
      <c r="E81" s="160"/>
      <c r="F81" s="160"/>
      <c r="G81" s="160"/>
      <c r="H81" s="160"/>
      <c r="I81" s="160"/>
      <c r="J81" s="160"/>
      <c r="K81" s="160"/>
      <c r="L81" s="170"/>
      <c r="M81" s="160"/>
      <c r="N81" s="170"/>
      <c r="O81" s="170"/>
      <c r="P81" s="170"/>
      <c r="Q81" s="160"/>
      <c r="R81" s="170"/>
      <c r="S81" s="170"/>
      <c r="T81" s="176"/>
      <c r="U81" s="176"/>
      <c r="V81" s="176"/>
      <c r="W81" s="184"/>
      <c r="X81" s="184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231"/>
      <c r="AO81" s="231"/>
      <c r="AP81" s="198"/>
      <c r="AQ81" s="231"/>
      <c r="AR81" s="198"/>
      <c r="AS81" s="255"/>
      <c r="AT81" s="25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8"/>
      <c r="BG81" s="248"/>
      <c r="BH81" s="248"/>
      <c r="BI81" s="245"/>
      <c r="BJ81" s="248"/>
      <c r="BK81" s="248"/>
      <c r="BL81" s="246"/>
      <c r="BM81" s="284"/>
      <c r="BN81" s="245"/>
      <c r="BO81" s="158">
        <v>2</v>
      </c>
      <c r="BP81" s="163" t="s">
        <v>65</v>
      </c>
      <c r="BQ81" s="163">
        <f>SUM('Sh1-Breakup'!AE77)</f>
        <v>1776</v>
      </c>
      <c r="BR81" s="164">
        <f>SUM('Sh1-Breakup'!AF77)</f>
        <v>2395.56</v>
      </c>
      <c r="BS81" s="163">
        <f>SUM('Sh1-Breakup'!AG77)</f>
        <v>14208</v>
      </c>
      <c r="BT81" s="163">
        <f>SUM('Sh1-Breakup'!AH77)</f>
        <v>6843</v>
      </c>
      <c r="BU81" s="163">
        <f>SUM('Sh1-Breakup'!AK77)</f>
        <v>0</v>
      </c>
      <c r="BV81" s="163" t="e">
        <f>SUM('Sh1-Breakup'!#REF!)</f>
        <v>#REF!</v>
      </c>
      <c r="BW81" s="163">
        <f>SUM('Sh1-Breakup'!AL77)</f>
        <v>933</v>
      </c>
      <c r="BX81" s="163">
        <f>SUM('Sh1-Breakup'!AM77)</f>
        <v>1663.23</v>
      </c>
      <c r="BY81" s="163">
        <f>SUM('Sh1-Breakup'!AN77)</f>
        <v>319</v>
      </c>
      <c r="BZ81" s="164">
        <f>SUM('Sh1-Breakup'!AO77)</f>
        <v>512.8</v>
      </c>
      <c r="CA81" s="163">
        <f>SUM('Sh1-Breakup'!AP77)</f>
        <v>1314</v>
      </c>
      <c r="CB81" s="164">
        <f>SUM('Sh1-Breakup'!AW77)</f>
        <v>17.96171171171171</v>
      </c>
      <c r="CC81" s="164">
        <f>SUM('Sh1-Breakup'!AX77)</f>
        <v>21.40626826295313</v>
      </c>
      <c r="CD81" s="164">
        <f>SUM('Sh1-Breakup'!AY77)</f>
        <v>9.24831081081081</v>
      </c>
      <c r="CE81" s="163">
        <f>SUM('Sh1-Breakup'!AZ77)</f>
        <v>130</v>
      </c>
      <c r="CF81" s="164">
        <f>SUM('Sh1-Breakup'!BA77)</f>
        <v>1.6075235109717867</v>
      </c>
      <c r="CG81" s="164">
        <f>SUM('Sh1-Breakup'!BB77)</f>
        <v>6.430094043887147</v>
      </c>
      <c r="CH81" s="163">
        <f>SUM('Sh1-Breakup'!BC77)</f>
        <v>0</v>
      </c>
      <c r="CI81" s="234"/>
      <c r="CJ81" s="163"/>
      <c r="CK81" s="245"/>
      <c r="CL81" s="247"/>
      <c r="CM81" s="247"/>
      <c r="CN81" s="250"/>
      <c r="CO81" s="247"/>
      <c r="CP81" s="247"/>
      <c r="CQ81" s="247"/>
      <c r="CR81" s="247"/>
      <c r="CS81" s="247"/>
      <c r="CT81" s="250"/>
      <c r="CU81" s="247"/>
      <c r="CV81" s="250"/>
      <c r="CW81" s="247"/>
      <c r="CX81" s="250"/>
      <c r="CY81" s="250"/>
      <c r="CZ81" s="250"/>
      <c r="DA81" s="247"/>
      <c r="DB81" s="250"/>
      <c r="DC81" s="250"/>
      <c r="DD81" s="247"/>
      <c r="DE81" s="247"/>
      <c r="DF81" s="247"/>
      <c r="DG81" s="321"/>
      <c r="DH81" s="269"/>
      <c r="DI81" s="268"/>
      <c r="DJ81" s="270"/>
      <c r="DK81" s="268"/>
      <c r="DL81" s="268"/>
      <c r="DM81" s="268"/>
      <c r="DN81" s="268"/>
      <c r="DO81" s="268"/>
      <c r="DP81" s="270"/>
      <c r="DQ81" s="268"/>
      <c r="DR81" s="270"/>
      <c r="DS81" s="270"/>
      <c r="DT81" s="270"/>
      <c r="DU81" s="270"/>
      <c r="DV81" s="270"/>
      <c r="DW81" s="268"/>
      <c r="DX81" s="268"/>
      <c r="DY81" s="270"/>
      <c r="DZ81" s="268"/>
      <c r="EA81" s="268"/>
      <c r="EB81" s="268"/>
      <c r="EC81" s="317"/>
      <c r="ED81" s="269"/>
      <c r="EE81" s="269"/>
      <c r="EF81" s="268"/>
      <c r="EG81" s="268"/>
      <c r="EH81" s="268"/>
      <c r="EI81" s="268"/>
      <c r="EJ81" s="268"/>
      <c r="EK81" s="268"/>
      <c r="EL81" s="268"/>
      <c r="EM81" s="270"/>
      <c r="EN81" s="268"/>
      <c r="EO81" s="270"/>
      <c r="EP81" s="268"/>
      <c r="EQ81" s="270"/>
      <c r="ER81" s="270"/>
      <c r="ES81" s="270"/>
      <c r="ET81" s="268"/>
      <c r="EU81" s="270"/>
      <c r="EV81" s="270"/>
      <c r="EW81" s="268"/>
      <c r="EX81" s="268"/>
      <c r="EY81" s="268"/>
    </row>
    <row r="82" spans="1:155" ht="39.75" customHeight="1">
      <c r="A82" s="158"/>
      <c r="B82" s="158"/>
      <c r="C82" s="160"/>
      <c r="D82" s="160"/>
      <c r="E82" s="160"/>
      <c r="F82" s="160"/>
      <c r="G82" s="160"/>
      <c r="H82" s="160"/>
      <c r="I82" s="160"/>
      <c r="J82" s="160"/>
      <c r="K82" s="160"/>
      <c r="L82" s="170"/>
      <c r="M82" s="160"/>
      <c r="N82" s="170"/>
      <c r="O82" s="170"/>
      <c r="P82" s="170"/>
      <c r="Q82" s="160"/>
      <c r="R82" s="170"/>
      <c r="S82" s="170"/>
      <c r="T82" s="176"/>
      <c r="U82" s="176"/>
      <c r="V82" s="176"/>
      <c r="W82" s="184"/>
      <c r="X82" s="184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240"/>
      <c r="AO82" s="240"/>
      <c r="AP82" s="221"/>
      <c r="AQ82" s="231"/>
      <c r="AR82" s="221"/>
      <c r="AS82" s="255"/>
      <c r="AT82" s="25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8"/>
      <c r="BG82" s="248"/>
      <c r="BH82" s="248"/>
      <c r="BI82" s="245"/>
      <c r="BJ82" s="248"/>
      <c r="BK82" s="248"/>
      <c r="BL82" s="246"/>
      <c r="BM82" s="284"/>
      <c r="BN82" s="245"/>
      <c r="BO82" s="158"/>
      <c r="BP82" s="163"/>
      <c r="BQ82" s="163"/>
      <c r="BR82" s="170"/>
      <c r="BS82" s="160"/>
      <c r="BT82" s="160"/>
      <c r="BU82" s="160"/>
      <c r="BV82" s="160"/>
      <c r="BW82" s="160"/>
      <c r="BX82" s="160"/>
      <c r="BY82" s="160"/>
      <c r="BZ82" s="170"/>
      <c r="CA82" s="160"/>
      <c r="CB82" s="170"/>
      <c r="CC82" s="170"/>
      <c r="CD82" s="170"/>
      <c r="CE82" s="160"/>
      <c r="CF82" s="170"/>
      <c r="CG82" s="170"/>
      <c r="CH82" s="160"/>
      <c r="CI82" s="176"/>
      <c r="CJ82" s="160"/>
      <c r="CK82" s="245">
        <v>2</v>
      </c>
      <c r="CL82" s="247" t="s">
        <v>65</v>
      </c>
      <c r="CM82" s="247">
        <f>SUM('Sh1-Breakup'!AE56)</f>
        <v>1264</v>
      </c>
      <c r="CN82" s="250">
        <f>SUM('Sh1-Breakup'!AF56)</f>
        <v>1588.62</v>
      </c>
      <c r="CO82" s="247">
        <f>SUM('Sh1-Breakup'!AG56)</f>
        <v>10112</v>
      </c>
      <c r="CP82" s="247">
        <f>SUM('Sh1-Breakup'!AH56)</f>
        <v>4847</v>
      </c>
      <c r="CQ82" s="247">
        <f>SUM('Sh1-Breakup'!AK56)</f>
        <v>0</v>
      </c>
      <c r="CR82" s="247" t="e">
        <f>SUM('Sh1-Breakup'!#REF!)</f>
        <v>#REF!</v>
      </c>
      <c r="CS82" s="247">
        <f>SUM('Sh1-Breakup'!AL56)</f>
        <v>580</v>
      </c>
      <c r="CT82" s="247">
        <f>SUM('Sh1-Breakup'!AM56)</f>
        <v>1395.2</v>
      </c>
      <c r="CU82" s="247">
        <f>SUM('Sh1-Breakup'!AN56)</f>
        <v>201</v>
      </c>
      <c r="CV82" s="247">
        <f>SUM('Sh1-Breakup'!AO56)</f>
        <v>372.95</v>
      </c>
      <c r="CW82" s="247">
        <f>SUM('Sh1-Breakup'!AP56)</f>
        <v>1608</v>
      </c>
      <c r="CX82" s="247">
        <f>SUM('Sh1-Breakup'!AW56)</f>
        <v>15.901898734177214</v>
      </c>
      <c r="CY82" s="250">
        <f>SUM('Sh1-Breakup'!AX56)</f>
        <v>23.476350543238787</v>
      </c>
      <c r="CZ82" s="250">
        <f>SUM('Sh1-Breakup'!AY56)</f>
        <v>15.901898734177214</v>
      </c>
      <c r="DA82" s="247">
        <f>SUM('Sh1-Breakup'!AZ56)</f>
        <v>120</v>
      </c>
      <c r="DB82" s="250">
        <f>SUM('Sh1-Breakup'!BA56)</f>
        <v>1.8554726368159205</v>
      </c>
      <c r="DC82" s="250">
        <f>SUM('Sh1-Breakup'!BB56)</f>
        <v>7.421890547263682</v>
      </c>
      <c r="DD82" s="247">
        <f>SUM('Sh1-Breakup'!BC56)</f>
        <v>0</v>
      </c>
      <c r="DE82" s="247"/>
      <c r="DF82" s="247"/>
      <c r="DG82" s="321"/>
      <c r="DH82" s="269"/>
      <c r="DI82" s="268"/>
      <c r="DJ82" s="270"/>
      <c r="DK82" s="268"/>
      <c r="DL82" s="268"/>
      <c r="DM82" s="268"/>
      <c r="DN82" s="268"/>
      <c r="DO82" s="268"/>
      <c r="DP82" s="270"/>
      <c r="DQ82" s="268"/>
      <c r="DR82" s="270"/>
      <c r="DS82" s="270"/>
      <c r="DT82" s="270"/>
      <c r="DU82" s="270"/>
      <c r="DV82" s="270"/>
      <c r="DW82" s="268"/>
      <c r="DX82" s="268"/>
      <c r="DY82" s="270"/>
      <c r="DZ82" s="268"/>
      <c r="EA82" s="268"/>
      <c r="EB82" s="268"/>
      <c r="EC82" s="317"/>
      <c r="ED82" s="269"/>
      <c r="EE82" s="269"/>
      <c r="EF82" s="268"/>
      <c r="EG82" s="268"/>
      <c r="EH82" s="268"/>
      <c r="EI82" s="268"/>
      <c r="EJ82" s="268"/>
      <c r="EK82" s="268"/>
      <c r="EL82" s="268"/>
      <c r="EM82" s="270"/>
      <c r="EN82" s="268"/>
      <c r="EO82" s="270"/>
      <c r="EP82" s="268"/>
      <c r="EQ82" s="270"/>
      <c r="ER82" s="270"/>
      <c r="ES82" s="270"/>
      <c r="ET82" s="268"/>
      <c r="EU82" s="270"/>
      <c r="EV82" s="270"/>
      <c r="EW82" s="268"/>
      <c r="EX82" s="268"/>
      <c r="EY82" s="268"/>
    </row>
    <row r="83" spans="1:155" ht="40.5" customHeight="1">
      <c r="A83" s="158"/>
      <c r="B83" s="158"/>
      <c r="C83" s="160"/>
      <c r="D83" s="160"/>
      <c r="E83" s="160"/>
      <c r="F83" s="160"/>
      <c r="G83" s="160"/>
      <c r="H83" s="160"/>
      <c r="I83" s="160"/>
      <c r="J83" s="160"/>
      <c r="K83" s="160"/>
      <c r="L83" s="170"/>
      <c r="M83" s="160"/>
      <c r="N83" s="170"/>
      <c r="O83" s="170"/>
      <c r="P83" s="170"/>
      <c r="Q83" s="160"/>
      <c r="R83" s="160"/>
      <c r="S83" s="160"/>
      <c r="T83" s="176"/>
      <c r="U83" s="176"/>
      <c r="V83" s="176"/>
      <c r="W83" s="184"/>
      <c r="X83" s="184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231"/>
      <c r="AO83" s="231"/>
      <c r="AP83" s="198"/>
      <c r="AQ83" s="231"/>
      <c r="AR83" s="198"/>
      <c r="AS83" s="255"/>
      <c r="AT83" s="25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8"/>
      <c r="BG83" s="248"/>
      <c r="BH83" s="248"/>
      <c r="BI83" s="245"/>
      <c r="BJ83" s="248"/>
      <c r="BK83" s="248"/>
      <c r="BL83" s="246"/>
      <c r="BM83" s="284"/>
      <c r="BN83" s="245"/>
      <c r="BO83" s="158"/>
      <c r="BP83" s="163"/>
      <c r="BQ83" s="163"/>
      <c r="BR83" s="170"/>
      <c r="BS83" s="160"/>
      <c r="BT83" s="160"/>
      <c r="BU83" s="160"/>
      <c r="BV83" s="160"/>
      <c r="BW83" s="160"/>
      <c r="BX83" s="160"/>
      <c r="BY83" s="160"/>
      <c r="BZ83" s="170"/>
      <c r="CA83" s="160"/>
      <c r="CB83" s="170"/>
      <c r="CC83" s="170"/>
      <c r="CD83" s="170"/>
      <c r="CE83" s="160"/>
      <c r="CF83" s="170"/>
      <c r="CG83" s="170"/>
      <c r="CH83" s="160"/>
      <c r="CI83" s="176"/>
      <c r="CJ83" s="160"/>
      <c r="CK83" s="245"/>
      <c r="CL83" s="247"/>
      <c r="CM83" s="247"/>
      <c r="CN83" s="250"/>
      <c r="CO83" s="247"/>
      <c r="CP83" s="247"/>
      <c r="CQ83" s="247"/>
      <c r="CR83" s="247"/>
      <c r="CS83" s="247"/>
      <c r="CT83" s="250"/>
      <c r="CU83" s="247"/>
      <c r="CV83" s="250"/>
      <c r="CW83" s="247"/>
      <c r="CX83" s="250"/>
      <c r="CY83" s="250"/>
      <c r="CZ83" s="250"/>
      <c r="DA83" s="247"/>
      <c r="DB83" s="250"/>
      <c r="DC83" s="250"/>
      <c r="DD83" s="247"/>
      <c r="DE83" s="247"/>
      <c r="DF83" s="247"/>
      <c r="DG83" s="321">
        <v>2</v>
      </c>
      <c r="DH83" s="269" t="s">
        <v>65</v>
      </c>
      <c r="DI83" s="268">
        <f>SUM('Sh1-Breakup'!AE44)</f>
        <v>405</v>
      </c>
      <c r="DJ83" s="268">
        <f>SUM('Sh1-Breakup'!AF44)</f>
        <v>525.06</v>
      </c>
      <c r="DK83" s="268">
        <f>SUM('Sh1-Breakup'!AG44)</f>
        <v>3240</v>
      </c>
      <c r="DL83" s="268">
        <f>SUM('Sh1-Breakup'!AH44)</f>
        <v>6868</v>
      </c>
      <c r="DM83" s="268">
        <f>SUM('Sh1-Breakup'!AK44)</f>
        <v>15</v>
      </c>
      <c r="DN83" s="268" t="e">
        <f>SUM('Sh1-Breakup'!#REF!)</f>
        <v>#REF!</v>
      </c>
      <c r="DO83" s="268">
        <f>SUM('Sh1-Breakup'!AL44)</f>
        <v>15</v>
      </c>
      <c r="DP83" s="270">
        <f>SUM('Sh1-Breakup'!AM44)</f>
        <v>42.11</v>
      </c>
      <c r="DQ83" s="268">
        <f>SUM('Sh1-Breakup'!AN44)</f>
        <v>15</v>
      </c>
      <c r="DR83" s="270">
        <f>SUM('Sh1-Breakup'!AO44)</f>
        <v>42.11</v>
      </c>
      <c r="DS83" s="270">
        <f>SUM('Sh1-Breakup'!AP44)</f>
        <v>138</v>
      </c>
      <c r="DT83" s="270">
        <f>SUM('Sh1-Breakup'!AW44)</f>
        <v>3.7037037037037033</v>
      </c>
      <c r="DU83" s="270">
        <f>SUM('Sh1-Breakup'!AX44)</f>
        <v>8.02003580543176</v>
      </c>
      <c r="DV83" s="270">
        <f>SUM('Sh1-Breakup'!AY44)</f>
        <v>4.2592592592592595</v>
      </c>
      <c r="DW83" s="268">
        <f>SUM('Sh1-Breakup'!AZ44)</f>
        <v>222</v>
      </c>
      <c r="DX83" s="270">
        <f>SUM('Sh1-Breakup'!BA44)</f>
        <v>2.8073333333333332</v>
      </c>
      <c r="DY83" s="270">
        <f>SUM('Sh1-Breakup'!BB44)</f>
        <v>11.229333333333333</v>
      </c>
      <c r="DZ83" s="268">
        <f>SUM('Sh1-Breakup'!BC44)</f>
        <v>0</v>
      </c>
      <c r="EA83" s="268">
        <f>SUM('Sh1-Breakup'!BD44)</f>
        <v>0</v>
      </c>
      <c r="EB83" s="268">
        <v>0</v>
      </c>
      <c r="EC83" s="317"/>
      <c r="ED83" s="269">
        <v>2</v>
      </c>
      <c r="EE83" s="269" t="s">
        <v>65</v>
      </c>
      <c r="EF83" s="268">
        <f>SUM('Sh1-Breakup'!AE49)</f>
        <v>158</v>
      </c>
      <c r="EG83" s="268">
        <f>SUM('Sh1-Breakup'!AF49)</f>
        <v>191.58</v>
      </c>
      <c r="EH83" s="268">
        <f>SUM('Sh1-Breakup'!AG49)</f>
        <v>1264</v>
      </c>
      <c r="EI83" s="268">
        <f>SUM('Sh1-Breakup'!AH49)</f>
        <v>0</v>
      </c>
      <c r="EJ83" s="268">
        <f>SUM('Sh1-Breakup'!AK49)</f>
        <v>0</v>
      </c>
      <c r="EK83" s="268" t="e">
        <f>SUM('Sh1-Breakup'!#REF!)</f>
        <v>#REF!</v>
      </c>
      <c r="EL83" s="268">
        <f>SUM('Sh1-Breakup'!AL49)</f>
        <v>0</v>
      </c>
      <c r="EM83" s="270">
        <f>SUM('Sh1-Breakup'!AM49)</f>
        <v>0</v>
      </c>
      <c r="EN83" s="268">
        <f>SUM('Sh1-Breakup'!AN49)</f>
        <v>0</v>
      </c>
      <c r="EO83" s="270">
        <f>SUM('Sh1-Breakup'!AO49)</f>
        <v>0</v>
      </c>
      <c r="EP83" s="268">
        <f>SUM('Sh1-Breakup'!AP49)</f>
        <v>0</v>
      </c>
      <c r="EQ83" s="270">
        <f>SUM('Sh1-Breakup'!AW49)</f>
        <v>0</v>
      </c>
      <c r="ER83" s="270">
        <f>SUM('Sh1-Breakup'!AX49)</f>
        <v>0</v>
      </c>
      <c r="ES83" s="270">
        <f>SUM('Sh1-Breakup'!AY49)</f>
        <v>0</v>
      </c>
      <c r="ET83" s="268">
        <f>SUM('Sh1-Breakup'!AZ49)</f>
        <v>0</v>
      </c>
      <c r="EU83" s="270" t="e">
        <f>SUM('Sh1-Breakup'!BA49)</f>
        <v>#DIV/0!</v>
      </c>
      <c r="EV83" s="270" t="e">
        <f>SUM('Sh1-Breakup'!BB49)</f>
        <v>#DIV/0!</v>
      </c>
      <c r="EW83" s="268">
        <f>SUM('Sh1-Breakup'!BC49)</f>
        <v>0</v>
      </c>
      <c r="EX83" s="268"/>
      <c r="EY83" s="268"/>
    </row>
    <row r="84" spans="1:155" ht="35.25" customHeight="1">
      <c r="A84" s="158"/>
      <c r="B84" s="158"/>
      <c r="C84" s="160"/>
      <c r="D84" s="160"/>
      <c r="E84" s="160"/>
      <c r="F84" s="160"/>
      <c r="G84" s="160"/>
      <c r="H84" s="160"/>
      <c r="I84" s="160"/>
      <c r="J84" s="160"/>
      <c r="K84" s="160"/>
      <c r="L84" s="170"/>
      <c r="M84" s="160"/>
      <c r="N84" s="170"/>
      <c r="O84" s="170"/>
      <c r="P84" s="170"/>
      <c r="Q84" s="160"/>
      <c r="R84" s="160"/>
      <c r="S84" s="160"/>
      <c r="T84" s="176"/>
      <c r="U84" s="176"/>
      <c r="V84" s="176"/>
      <c r="W84" s="184">
        <v>2</v>
      </c>
      <c r="X84" s="184" t="s">
        <v>65</v>
      </c>
      <c r="Y84" s="198">
        <f>SUM('Sh1-Breakup'!AE26)</f>
        <v>1576</v>
      </c>
      <c r="Z84" s="198">
        <f>SUM('Sh1-Breakup'!AF26)</f>
        <v>2177.59</v>
      </c>
      <c r="AA84" s="198">
        <f>SUM('Sh1-Breakup'!AG26)</f>
        <v>12608</v>
      </c>
      <c r="AB84" s="198">
        <f>SUM('Sh1-Breakup'!AH26)</f>
        <v>7320</v>
      </c>
      <c r="AC84" s="198">
        <f>SUM('Sh1-Breakup'!AK26)</f>
        <v>112</v>
      </c>
      <c r="AD84" s="198" t="e">
        <f>SUM('Sh1-Breakup'!#REF!)</f>
        <v>#REF!</v>
      </c>
      <c r="AE84" s="198">
        <f>SUM('Sh1-Breakup'!AL26)</f>
        <v>318</v>
      </c>
      <c r="AF84" s="198">
        <f>SUM('Sh1-Breakup'!AM26)</f>
        <v>600.1</v>
      </c>
      <c r="AG84" s="198">
        <f>SUM('Sh1-Breakup'!AN26)</f>
        <v>211</v>
      </c>
      <c r="AH84" s="198">
        <f>SUM('Sh1-Breakup'!AO26)</f>
        <v>390.8</v>
      </c>
      <c r="AI84" s="198">
        <f>SUM('Sh1-Breakup'!AP26)</f>
        <v>1372</v>
      </c>
      <c r="AJ84" s="231">
        <f>SUM('Sh1-Breakup'!AW26)</f>
        <v>13.388324873096447</v>
      </c>
      <c r="AK84" s="198">
        <f>SUM('Sh1-Breakup'!AX26)</f>
        <v>17.94644538228041</v>
      </c>
      <c r="AL84" s="231">
        <f>SUM('Sh1-Breakup'!AY26)</f>
        <v>10.881979695431472</v>
      </c>
      <c r="AM84" s="198">
        <f>SUM('Sh1-Breakup'!AZ26)</f>
        <v>63</v>
      </c>
      <c r="AN84" s="231">
        <f>SUM('Sh1-Breakup'!BA26)</f>
        <v>1.852132701421801</v>
      </c>
      <c r="AO84" s="231">
        <f>SUM('Sh1-Breakup'!BB26)</f>
        <v>7.408530805687204</v>
      </c>
      <c r="AP84" s="198">
        <f>SUM('Sh1-Breakup'!BC26)</f>
        <v>0</v>
      </c>
      <c r="AQ84" s="231"/>
      <c r="AR84" s="198"/>
      <c r="AS84" s="255">
        <v>2</v>
      </c>
      <c r="AT84" s="255" t="s">
        <v>65</v>
      </c>
      <c r="AU84" s="245">
        <f>SUM('Sh1-Breakup'!AE16)</f>
        <v>1184</v>
      </c>
      <c r="AV84" s="245">
        <f>SUM('Sh1-Breakup'!AF16)</f>
        <v>1414.91</v>
      </c>
      <c r="AW84" s="245">
        <f>SUM('Sh1-Breakup'!AG16)</f>
        <v>9472</v>
      </c>
      <c r="AX84" s="245">
        <f>SUM('Sh1-Breakup'!AH16)</f>
        <v>4687</v>
      </c>
      <c r="AY84" s="245">
        <f>SUM('Sh1-Breakup'!AK16)</f>
        <v>107</v>
      </c>
      <c r="AZ84" s="245" t="e">
        <f>SUM('Sh1-Breakup'!#REF!)</f>
        <v>#REF!</v>
      </c>
      <c r="BA84" s="245">
        <f>SUM('Sh1-Breakup'!AL16)</f>
        <v>125</v>
      </c>
      <c r="BB84" s="248">
        <f>SUM('Sh1-Breakup'!AM16)</f>
        <v>210.13</v>
      </c>
      <c r="BC84" s="245">
        <f>SUM('Sh1-Breakup'!AN16)</f>
        <v>102</v>
      </c>
      <c r="BD84" s="248">
        <f>SUM('Sh1-Breakup'!AO16)</f>
        <v>199.08</v>
      </c>
      <c r="BE84" s="245">
        <f>SUM('Sh1-Breakup'!AP16)</f>
        <v>695</v>
      </c>
      <c r="BF84" s="248">
        <f>SUM('Sh1-Breakup'!AW16)</f>
        <v>8.614864864864865</v>
      </c>
      <c r="BG84" s="248">
        <f>SUM('Sh1-Breakup'!AX16)</f>
        <v>14.070152871914116</v>
      </c>
      <c r="BH84" s="248">
        <f>SUM('Sh1-Breakup'!AY16)</f>
        <v>7.33741554054054</v>
      </c>
      <c r="BI84" s="245">
        <f>SUM('Sh1-Breakup'!AZ16)</f>
        <v>69</v>
      </c>
      <c r="BJ84" s="248">
        <f>SUM('Sh1-Breakup'!BA16)</f>
        <v>1.951764705882353</v>
      </c>
      <c r="BK84" s="248">
        <f>SUM('Sh1-Breakup'!BB16)</f>
        <v>7.807058823529412</v>
      </c>
      <c r="BL84" s="246">
        <f>SUM('Sh1-Breakup'!BC16)</f>
        <v>0</v>
      </c>
      <c r="BM84" s="284"/>
      <c r="BN84" s="245"/>
      <c r="BO84" s="158">
        <v>3</v>
      </c>
      <c r="BP84" s="163" t="s">
        <v>96</v>
      </c>
      <c r="BQ84" s="163">
        <f>SUM('Sh1-Breakup'!BG77)</f>
        <v>2368</v>
      </c>
      <c r="BR84" s="164">
        <f>SUM('Sh1-Breakup'!BH77)</f>
        <v>3194.08</v>
      </c>
      <c r="BS84" s="163">
        <f>SUM('Sh1-Breakup'!BI77)</f>
        <v>18944</v>
      </c>
      <c r="BT84" s="163">
        <f>SUM('Sh1-Breakup'!BJ77)</f>
        <v>9378</v>
      </c>
      <c r="BU84" s="163">
        <f>SUM('Sh1-Breakup'!BM77)</f>
        <v>0</v>
      </c>
      <c r="BV84" s="163" t="e">
        <f>SUM('Sh1-Breakup'!#REF!)</f>
        <v>#REF!</v>
      </c>
      <c r="BW84" s="163">
        <f>SUM('Sh1-Breakup'!BN77)</f>
        <v>910</v>
      </c>
      <c r="BX84" s="163">
        <f>SUM('Sh1-Breakup'!BO77)</f>
        <v>2372.84</v>
      </c>
      <c r="BY84" s="163">
        <f>SUM('Sh1-Breakup'!BP77)</f>
        <v>181</v>
      </c>
      <c r="BZ84" s="164">
        <f>SUM('Sh1-Breakup'!BQ77)</f>
        <v>430</v>
      </c>
      <c r="CA84" s="163">
        <f>SUM('Sh1-Breakup'!BR77)</f>
        <v>1448</v>
      </c>
      <c r="CB84" s="164">
        <f>SUM('Sh1-Breakup'!BY77)</f>
        <v>7.643581081081082</v>
      </c>
      <c r="CC84" s="164">
        <f>SUM('Sh1-Breakup'!BZ77)</f>
        <v>13.462405450082654</v>
      </c>
      <c r="CD84" s="164">
        <f>SUM('Sh1-Breakup'!CA77)</f>
        <v>7.643581081081082</v>
      </c>
      <c r="CE84" s="163">
        <f>SUM('Sh1-Breakup'!CB77)</f>
        <v>159</v>
      </c>
      <c r="CF84" s="164">
        <f>SUM('Sh1-Breakup'!CC77)</f>
        <v>2.3756906077348066</v>
      </c>
      <c r="CG84" s="164">
        <f>SUM('Sh1-Breakup'!CD77)</f>
        <v>9.502762430939226</v>
      </c>
      <c r="CH84" s="163">
        <f>SUM('Sh1-Breakup'!CE77)</f>
        <v>0</v>
      </c>
      <c r="CI84" s="234"/>
      <c r="CJ84" s="163"/>
      <c r="CK84" s="245"/>
      <c r="CL84" s="247"/>
      <c r="CM84" s="247"/>
      <c r="CN84" s="250"/>
      <c r="CO84" s="247"/>
      <c r="CP84" s="247"/>
      <c r="CQ84" s="247"/>
      <c r="CR84" s="247"/>
      <c r="CS84" s="247"/>
      <c r="CT84" s="250"/>
      <c r="CU84" s="247"/>
      <c r="CV84" s="250"/>
      <c r="CW84" s="247"/>
      <c r="CX84" s="250"/>
      <c r="CY84" s="250"/>
      <c r="CZ84" s="250"/>
      <c r="DA84" s="247"/>
      <c r="DB84" s="250"/>
      <c r="DC84" s="250"/>
      <c r="DD84" s="247"/>
      <c r="DE84" s="247"/>
      <c r="DF84" s="247"/>
      <c r="DG84" s="321"/>
      <c r="DH84" s="269"/>
      <c r="DI84" s="268"/>
      <c r="DJ84" s="270"/>
      <c r="DK84" s="268"/>
      <c r="DL84" s="268"/>
      <c r="DM84" s="268"/>
      <c r="DN84" s="268"/>
      <c r="DO84" s="268"/>
      <c r="DP84" s="270"/>
      <c r="DQ84" s="268"/>
      <c r="DR84" s="270"/>
      <c r="DS84" s="270"/>
      <c r="DT84" s="270"/>
      <c r="DU84" s="270"/>
      <c r="DV84" s="270"/>
      <c r="DW84" s="268"/>
      <c r="DX84" s="270"/>
      <c r="DY84" s="270"/>
      <c r="DZ84" s="268"/>
      <c r="EA84" s="268"/>
      <c r="EB84" s="268"/>
      <c r="EC84" s="317"/>
      <c r="ED84" s="269"/>
      <c r="EE84" s="269"/>
      <c r="EF84" s="268"/>
      <c r="EG84" s="268"/>
      <c r="EH84" s="268"/>
      <c r="EI84" s="268"/>
      <c r="EJ84" s="268"/>
      <c r="EK84" s="268"/>
      <c r="EL84" s="268"/>
      <c r="EM84" s="270"/>
      <c r="EN84" s="268"/>
      <c r="EO84" s="270"/>
      <c r="EP84" s="268"/>
      <c r="EQ84" s="270"/>
      <c r="ER84" s="270"/>
      <c r="ES84" s="270"/>
      <c r="ET84" s="268"/>
      <c r="EU84" s="270"/>
      <c r="EV84" s="270"/>
      <c r="EW84" s="268"/>
      <c r="EX84" s="268"/>
      <c r="EY84" s="268"/>
    </row>
    <row r="85" spans="1:155" ht="36" customHeight="1">
      <c r="A85" s="158">
        <v>2</v>
      </c>
      <c r="B85" s="158" t="s">
        <v>65</v>
      </c>
      <c r="C85" s="178">
        <f>SUM('Sh1-Breakup'!AE82)</f>
        <v>972</v>
      </c>
      <c r="D85" s="170">
        <f>SUM('Sh1-Breakup'!AF82)</f>
        <v>1356.03</v>
      </c>
      <c r="E85" s="178">
        <f>SUM('Sh1-Breakup'!AG82)</f>
        <v>7776</v>
      </c>
      <c r="F85" s="178">
        <f>SUM('Sh1-Breakup'!AH82)</f>
        <v>405</v>
      </c>
      <c r="G85" s="178">
        <f>SUM('Sh1-Breakup'!AK82)</f>
        <v>0</v>
      </c>
      <c r="H85" s="178" t="e">
        <f>SUM('Sh1-Breakup'!#REF!)</f>
        <v>#REF!</v>
      </c>
      <c r="I85" s="178">
        <f>SUM('Sh1-Breakup'!AL82)</f>
        <v>91</v>
      </c>
      <c r="J85" s="170">
        <f>SUM('Sh1-Breakup'!AM82)</f>
        <v>444.05</v>
      </c>
      <c r="K85" s="178">
        <f>SUM('Sh1-Breakup'!AN82)</f>
        <v>13</v>
      </c>
      <c r="L85" s="170">
        <f>SUM('Sh1-Breakup'!AO82)</f>
        <v>37.16</v>
      </c>
      <c r="M85" s="178">
        <f>SUM('Sh1-Breakup'!AP82)</f>
        <v>81</v>
      </c>
      <c r="N85" s="170">
        <f>SUM('Sh1-Breakup'!AW82)</f>
        <v>0</v>
      </c>
      <c r="O85" s="170">
        <f>SUM('Sh1-Breakup'!AX82)</f>
        <v>2.7403523520866053</v>
      </c>
      <c r="P85" s="170">
        <f>SUM('Sh1-Breakup'!AY82)</f>
        <v>1.0416666666666665</v>
      </c>
      <c r="Q85" s="178">
        <f>SUM('Sh1-Breakup'!AZ82)</f>
        <v>0</v>
      </c>
      <c r="R85" s="170">
        <f>SUM('Sh1-Breakup'!BA82)</f>
        <v>2.858461538461538</v>
      </c>
      <c r="S85" s="170">
        <f>SUM('Sh1-Breakup'!BB82)</f>
        <v>11.433846153846153</v>
      </c>
      <c r="T85" s="179">
        <f>SUM('Sh1-Breakup'!BC82)</f>
        <v>0</v>
      </c>
      <c r="U85" s="177"/>
      <c r="V85" s="179"/>
      <c r="W85" s="184"/>
      <c r="X85" s="184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231"/>
      <c r="AO85" s="231"/>
      <c r="AP85" s="198"/>
      <c r="AQ85" s="231"/>
      <c r="AR85" s="198"/>
      <c r="AS85" s="247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8"/>
      <c r="BG85" s="248"/>
      <c r="BH85" s="248"/>
      <c r="BI85" s="245"/>
      <c r="BJ85" s="248"/>
      <c r="BK85" s="248"/>
      <c r="BL85" s="246"/>
      <c r="BM85" s="284"/>
      <c r="BN85" s="245"/>
      <c r="BO85" s="175"/>
      <c r="BP85" s="160"/>
      <c r="BQ85" s="163"/>
      <c r="BR85" s="170"/>
      <c r="BS85" s="160"/>
      <c r="BT85" s="160"/>
      <c r="BU85" s="160"/>
      <c r="BV85" s="160"/>
      <c r="BW85" s="160"/>
      <c r="BX85" s="160"/>
      <c r="BY85" s="160"/>
      <c r="BZ85" s="170"/>
      <c r="CA85" s="160"/>
      <c r="CB85" s="170"/>
      <c r="CC85" s="170"/>
      <c r="CD85" s="170"/>
      <c r="CE85" s="160"/>
      <c r="CF85" s="170"/>
      <c r="CG85" s="170"/>
      <c r="CH85" s="160"/>
      <c r="CI85" s="176"/>
      <c r="CJ85" s="160"/>
      <c r="CK85" s="245">
        <v>3</v>
      </c>
      <c r="CL85" s="247" t="s">
        <v>96</v>
      </c>
      <c r="CM85" s="247">
        <f>SUM('Sh1-Breakup'!BG56)</f>
        <v>1687</v>
      </c>
      <c r="CN85" s="250">
        <f>SUM('Sh1-Breakup'!BH56)</f>
        <v>2118.17</v>
      </c>
      <c r="CO85" s="247">
        <f>SUM('Sh1-Breakup'!BI56)</f>
        <v>13496</v>
      </c>
      <c r="CP85" s="247">
        <f>SUM('Sh1-Breakup'!BJ56)</f>
        <v>11712</v>
      </c>
      <c r="CQ85" s="247">
        <f>SUM('Sh1-Breakup'!BM56)</f>
        <v>0</v>
      </c>
      <c r="CR85" s="247" t="e">
        <f>SUM('Sh1-Breakup'!#REF!)</f>
        <v>#REF!</v>
      </c>
      <c r="CS85" s="247">
        <f>SUM('Sh1-Breakup'!BN56)</f>
        <v>857</v>
      </c>
      <c r="CT85" s="247">
        <f>SUM('Sh1-Breakup'!BO56)</f>
        <v>1869.72</v>
      </c>
      <c r="CU85" s="247">
        <f>SUM('Sh1-Breakup'!BP56)</f>
        <v>229</v>
      </c>
      <c r="CV85" s="247">
        <f>SUM('Sh1-Breakup'!BQ56)</f>
        <v>431.19</v>
      </c>
      <c r="CW85" s="247">
        <f>SUM('Sh1-Breakup'!BR56)</f>
        <v>1314</v>
      </c>
      <c r="CX85" s="247">
        <f>SUM('Sh1-Breakup'!BY56)</f>
        <v>13.574392412566686</v>
      </c>
      <c r="CY85" s="250">
        <f>SUM('Sh1-Breakup'!BZ56)</f>
        <v>20.356723020343033</v>
      </c>
      <c r="CZ85" s="250">
        <f>SUM('Sh1-Breakup'!CA56)</f>
        <v>9.736218138707766</v>
      </c>
      <c r="DA85" s="247">
        <f>SUM('Sh1-Breakup'!CB56)</f>
        <v>226</v>
      </c>
      <c r="DB85" s="250">
        <f>SUM('Sh1-Breakup'!CC56)</f>
        <v>1.8829257641921398</v>
      </c>
      <c r="DC85" s="250">
        <f>SUM('Sh1-Breakup'!CD56)</f>
        <v>7.531703056768559</v>
      </c>
      <c r="DD85" s="247">
        <f>SUM('Sh1-Breakup'!CE56)</f>
        <v>0</v>
      </c>
      <c r="DE85" s="247"/>
      <c r="DF85" s="247"/>
      <c r="DG85" s="321"/>
      <c r="DH85" s="269"/>
      <c r="DI85" s="268"/>
      <c r="DJ85" s="270"/>
      <c r="DK85" s="268"/>
      <c r="DL85" s="268"/>
      <c r="DM85" s="268"/>
      <c r="DN85" s="268"/>
      <c r="DO85" s="268"/>
      <c r="DP85" s="270"/>
      <c r="DQ85" s="268"/>
      <c r="DR85" s="270"/>
      <c r="DS85" s="270"/>
      <c r="DT85" s="270"/>
      <c r="DU85" s="270"/>
      <c r="DV85" s="270"/>
      <c r="DW85" s="268"/>
      <c r="DX85" s="270"/>
      <c r="DY85" s="270"/>
      <c r="DZ85" s="268"/>
      <c r="EA85" s="268"/>
      <c r="EB85" s="268"/>
      <c r="EC85" s="317"/>
      <c r="ED85" s="269"/>
      <c r="EE85" s="269"/>
      <c r="EF85" s="268"/>
      <c r="EG85" s="268"/>
      <c r="EH85" s="268"/>
      <c r="EI85" s="268"/>
      <c r="EJ85" s="268"/>
      <c r="EK85" s="268"/>
      <c r="EL85" s="268"/>
      <c r="EM85" s="270"/>
      <c r="EN85" s="268"/>
      <c r="EO85" s="270"/>
      <c r="EP85" s="268"/>
      <c r="EQ85" s="270"/>
      <c r="ER85" s="270"/>
      <c r="ES85" s="270"/>
      <c r="ET85" s="268"/>
      <c r="EU85" s="270"/>
      <c r="EV85" s="270"/>
      <c r="EW85" s="268"/>
      <c r="EX85" s="268"/>
      <c r="EY85" s="268"/>
    </row>
    <row r="86" spans="1:155" ht="29.25" customHeight="1">
      <c r="A86" s="158"/>
      <c r="B86" s="158"/>
      <c r="C86" s="178"/>
      <c r="D86" s="170"/>
      <c r="E86" s="178"/>
      <c r="F86" s="178"/>
      <c r="G86" s="178"/>
      <c r="H86" s="178"/>
      <c r="I86" s="178"/>
      <c r="J86" s="170"/>
      <c r="K86" s="178"/>
      <c r="L86" s="170"/>
      <c r="M86" s="178"/>
      <c r="N86" s="170"/>
      <c r="O86" s="170"/>
      <c r="P86" s="170"/>
      <c r="Q86" s="178"/>
      <c r="R86" s="170"/>
      <c r="S86" s="170"/>
      <c r="T86" s="179"/>
      <c r="U86" s="179"/>
      <c r="V86" s="179"/>
      <c r="W86" s="184"/>
      <c r="X86" s="184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231"/>
      <c r="AO86" s="231"/>
      <c r="AP86" s="198"/>
      <c r="AQ86" s="231"/>
      <c r="AR86" s="198"/>
      <c r="AS86" s="247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8"/>
      <c r="BG86" s="248"/>
      <c r="BH86" s="248"/>
      <c r="BI86" s="245"/>
      <c r="BJ86" s="248"/>
      <c r="BK86" s="248"/>
      <c r="BL86" s="246"/>
      <c r="BM86" s="284"/>
      <c r="BN86" s="245"/>
      <c r="BO86" s="175"/>
      <c r="BP86" s="175" t="s">
        <v>116</v>
      </c>
      <c r="BQ86" s="158">
        <f>SUM('Sh1-Breakup'!CI77)</f>
        <v>5386</v>
      </c>
      <c r="BR86" s="166">
        <f>SUM('Sh1-Breakup'!CJ77)</f>
        <v>7269.389999999999</v>
      </c>
      <c r="BS86" s="158">
        <f>SUM('Sh1-Breakup'!CK77)</f>
        <v>43088</v>
      </c>
      <c r="BT86" s="158">
        <f>SUM('Sh1-Breakup'!CL77)</f>
        <v>18116</v>
      </c>
      <c r="BU86" s="158">
        <f>SUM('Sh1-Breakup'!CO77)</f>
        <v>0</v>
      </c>
      <c r="BV86" s="158" t="e">
        <f>SUM('Sh1-Breakup'!#REF!)</f>
        <v>#REF!</v>
      </c>
      <c r="BW86" s="158">
        <f>SUM('Sh1-Breakup'!CP77)</f>
        <v>1941</v>
      </c>
      <c r="BX86" s="158">
        <f>SUM('Sh1-Breakup'!CQ77)</f>
        <v>4320.38</v>
      </c>
      <c r="BY86" s="158">
        <f>SUM('Sh1-Breakup'!CR77)</f>
        <v>521</v>
      </c>
      <c r="BZ86" s="166">
        <f>SUM('Sh1-Breakup'!CS77)</f>
        <v>1005.38</v>
      </c>
      <c r="CA86" s="158">
        <f>SUM('Sh1-Breakup'!CT77)</f>
        <v>2937</v>
      </c>
      <c r="CB86" s="166">
        <f>SUM('Sh1-Breakup'!DA77)</f>
        <v>9.673226884515412</v>
      </c>
      <c r="CC86" s="166">
        <f>SUM('Sh1-Breakup'!DB77)</f>
        <v>13.830321388727254</v>
      </c>
      <c r="CD86" s="166">
        <f>SUM('Sh1-Breakup'!DC77)</f>
        <v>6.816282955811364</v>
      </c>
      <c r="CE86" s="158">
        <f>SUM('Sh1-Breakup'!DD77)</f>
        <v>564</v>
      </c>
      <c r="CF86" s="166">
        <f>SUM('Sh1-Breakup'!DE77)</f>
        <v>1.9297120921305182</v>
      </c>
      <c r="CG86" s="166">
        <f>SUM('Sh1-Breakup'!DF77)</f>
        <v>7.718848368522073</v>
      </c>
      <c r="CH86" s="158">
        <f>SUM('Sh1-Breakup'!DG77)</f>
        <v>0</v>
      </c>
      <c r="CI86" s="235">
        <f>SUM(BX86-BZ86)</f>
        <v>3315</v>
      </c>
      <c r="CJ86" s="166">
        <v>2284.9</v>
      </c>
      <c r="CK86" s="247"/>
      <c r="CL86" s="247"/>
      <c r="CM86" s="247"/>
      <c r="CN86" s="250"/>
      <c r="CO86" s="247"/>
      <c r="CP86" s="247"/>
      <c r="CQ86" s="247"/>
      <c r="CR86" s="247"/>
      <c r="CS86" s="247"/>
      <c r="CT86" s="250"/>
      <c r="CU86" s="247"/>
      <c r="CV86" s="250"/>
      <c r="CW86" s="247"/>
      <c r="CX86" s="250"/>
      <c r="CY86" s="250"/>
      <c r="CZ86" s="250"/>
      <c r="DA86" s="247"/>
      <c r="DB86" s="250"/>
      <c r="DC86" s="250"/>
      <c r="DD86" s="247"/>
      <c r="DE86" s="247"/>
      <c r="DF86" s="247"/>
      <c r="DG86" s="321"/>
      <c r="DH86" s="269"/>
      <c r="DI86" s="268"/>
      <c r="DJ86" s="270"/>
      <c r="DK86" s="268"/>
      <c r="DL86" s="268"/>
      <c r="DM86" s="268"/>
      <c r="DN86" s="268"/>
      <c r="DO86" s="268"/>
      <c r="DP86" s="270"/>
      <c r="DQ86" s="268"/>
      <c r="DR86" s="270"/>
      <c r="DS86" s="270"/>
      <c r="DT86" s="270"/>
      <c r="DU86" s="270"/>
      <c r="DV86" s="270"/>
      <c r="DW86" s="268"/>
      <c r="DX86" s="270"/>
      <c r="DY86" s="270"/>
      <c r="DZ86" s="268"/>
      <c r="EA86" s="268"/>
      <c r="EB86" s="268"/>
      <c r="EC86" s="317"/>
      <c r="ED86" s="269"/>
      <c r="EE86" s="269"/>
      <c r="EF86" s="268"/>
      <c r="EG86" s="268"/>
      <c r="EH86" s="268"/>
      <c r="EI86" s="268"/>
      <c r="EJ86" s="268"/>
      <c r="EK86" s="268"/>
      <c r="EL86" s="268"/>
      <c r="EM86" s="270"/>
      <c r="EN86" s="268"/>
      <c r="EO86" s="270"/>
      <c r="EP86" s="268"/>
      <c r="EQ86" s="270"/>
      <c r="ER86" s="270"/>
      <c r="ES86" s="270"/>
      <c r="ET86" s="268"/>
      <c r="EU86" s="270"/>
      <c r="EV86" s="270"/>
      <c r="EW86" s="268"/>
      <c r="EX86" s="268"/>
      <c r="EY86" s="268"/>
    </row>
    <row r="87" spans="1:155" ht="48.75" customHeight="1">
      <c r="A87" s="158"/>
      <c r="B87" s="158"/>
      <c r="C87" s="178"/>
      <c r="D87" s="170"/>
      <c r="E87" s="178"/>
      <c r="F87" s="178"/>
      <c r="G87" s="178"/>
      <c r="H87" s="178"/>
      <c r="I87" s="178"/>
      <c r="J87" s="170"/>
      <c r="K87" s="178"/>
      <c r="L87" s="170"/>
      <c r="M87" s="178"/>
      <c r="N87" s="170"/>
      <c r="O87" s="170"/>
      <c r="P87" s="170"/>
      <c r="Q87" s="178"/>
      <c r="R87" s="170"/>
      <c r="S87" s="170"/>
      <c r="T87" s="179"/>
      <c r="U87" s="179"/>
      <c r="V87" s="179"/>
      <c r="W87" s="184"/>
      <c r="X87" s="184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231"/>
      <c r="AO87" s="231"/>
      <c r="AP87" s="198"/>
      <c r="AQ87" s="231"/>
      <c r="AR87" s="198"/>
      <c r="AS87" s="247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8"/>
      <c r="BG87" s="248"/>
      <c r="BH87" s="248"/>
      <c r="BI87" s="245"/>
      <c r="BJ87" s="248"/>
      <c r="BK87" s="248"/>
      <c r="BL87" s="246"/>
      <c r="BM87" s="284"/>
      <c r="BN87" s="245"/>
      <c r="BO87" s="175"/>
      <c r="BP87" s="175"/>
      <c r="BQ87" s="158"/>
      <c r="BR87" s="166"/>
      <c r="BS87" s="158"/>
      <c r="BT87" s="158"/>
      <c r="BU87" s="158"/>
      <c r="BV87" s="158"/>
      <c r="BW87" s="158"/>
      <c r="BX87" s="158"/>
      <c r="BY87" s="158"/>
      <c r="BZ87" s="166"/>
      <c r="CA87" s="158"/>
      <c r="CB87" s="166"/>
      <c r="CC87" s="166"/>
      <c r="CD87" s="166"/>
      <c r="CE87" s="158"/>
      <c r="CF87" s="166"/>
      <c r="CG87" s="166"/>
      <c r="CH87" s="158"/>
      <c r="CI87" s="235"/>
      <c r="CJ87" s="158"/>
      <c r="CK87" s="247"/>
      <c r="CL87" s="252" t="s">
        <v>116</v>
      </c>
      <c r="CM87" s="252">
        <f>SUM('Sh1-Breakup'!CI56)</f>
        <v>4215</v>
      </c>
      <c r="CN87" s="253">
        <f>SUM('Sh1-Breakup'!CJ56)</f>
        <v>5295.41</v>
      </c>
      <c r="CO87" s="252">
        <f>SUM('Sh1-Breakup'!CK56)</f>
        <v>33720</v>
      </c>
      <c r="CP87" s="252">
        <f>SUM('Sh1-Breakup'!CL56)</f>
        <v>19271</v>
      </c>
      <c r="CQ87" s="252">
        <f>SUM('Sh1-Breakup'!CO56)</f>
        <v>0</v>
      </c>
      <c r="CR87" s="252" t="e">
        <f>SUM('Sh1-Breakup'!#REF!)</f>
        <v>#REF!</v>
      </c>
      <c r="CS87" s="252">
        <f>SUM('Sh1-Breakup'!CP56)</f>
        <v>1608</v>
      </c>
      <c r="CT87" s="252">
        <f>SUM('Sh1-Breakup'!CQ56)</f>
        <v>3977.37</v>
      </c>
      <c r="CU87" s="252">
        <f>SUM('Sh1-Breakup'!CR56)</f>
        <v>493</v>
      </c>
      <c r="CV87" s="252">
        <f>SUM('Sh1-Breakup'!CS56)</f>
        <v>1104.89</v>
      </c>
      <c r="CW87" s="252">
        <f>SUM('Sh1-Breakup'!CT56)</f>
        <v>3656</v>
      </c>
      <c r="CX87" s="252">
        <f>SUM('Sh1-Breakup'!DA56)</f>
        <v>11.69632265717675</v>
      </c>
      <c r="CY87" s="253">
        <f>SUM('Sh1-Breakup'!DB56)</f>
        <v>20.86505105364835</v>
      </c>
      <c r="CZ87" s="253">
        <f>SUM('Sh1-Breakup'!DC56)</f>
        <v>10.842230130486358</v>
      </c>
      <c r="DA87" s="252">
        <f>SUM('Sh1-Breakup'!DD56)</f>
        <v>440</v>
      </c>
      <c r="DB87" s="253">
        <f>SUM('Sh1-Breakup'!DE56)</f>
        <v>2.241156186612576</v>
      </c>
      <c r="DC87" s="253">
        <f>SUM('Sh1-Breakup'!DF56)</f>
        <v>8.964624746450305</v>
      </c>
      <c r="DD87" s="252">
        <f>SUM('Sh1-Breakup'!DG56)</f>
        <v>0</v>
      </c>
      <c r="DE87" s="253">
        <f>SUM(CT87-CV87)</f>
        <v>2872.4799999999996</v>
      </c>
      <c r="DF87" s="253">
        <v>374.76</v>
      </c>
      <c r="DG87" s="321"/>
      <c r="DH87" s="269"/>
      <c r="DI87" s="268"/>
      <c r="DJ87" s="270"/>
      <c r="DK87" s="268"/>
      <c r="DL87" s="268"/>
      <c r="DM87" s="268"/>
      <c r="DN87" s="268"/>
      <c r="DO87" s="268"/>
      <c r="DP87" s="270"/>
      <c r="DQ87" s="268"/>
      <c r="DR87" s="270"/>
      <c r="DS87" s="270"/>
      <c r="DT87" s="270"/>
      <c r="DU87" s="270"/>
      <c r="DV87" s="270"/>
      <c r="DW87" s="268"/>
      <c r="DX87" s="270"/>
      <c r="DY87" s="270"/>
      <c r="DZ87" s="268"/>
      <c r="EA87" s="268"/>
      <c r="EB87" s="268"/>
      <c r="EC87" s="317"/>
      <c r="ED87" s="269"/>
      <c r="EE87" s="269"/>
      <c r="EF87" s="268"/>
      <c r="EG87" s="268"/>
      <c r="EH87" s="268"/>
      <c r="EI87" s="268"/>
      <c r="EJ87" s="268"/>
      <c r="EK87" s="268"/>
      <c r="EL87" s="268"/>
      <c r="EM87" s="270"/>
      <c r="EN87" s="268"/>
      <c r="EO87" s="270"/>
      <c r="EP87" s="268"/>
      <c r="EQ87" s="270"/>
      <c r="ER87" s="270"/>
      <c r="ES87" s="270"/>
      <c r="ET87" s="268"/>
      <c r="EU87" s="270"/>
      <c r="EV87" s="270"/>
      <c r="EW87" s="268"/>
      <c r="EX87" s="268"/>
      <c r="EY87" s="268"/>
    </row>
    <row r="88" spans="1:155" ht="30" customHeight="1">
      <c r="A88" s="158"/>
      <c r="B88" s="158"/>
      <c r="C88" s="178"/>
      <c r="D88" s="170"/>
      <c r="E88" s="178"/>
      <c r="F88" s="178"/>
      <c r="G88" s="178"/>
      <c r="H88" s="178"/>
      <c r="I88" s="178"/>
      <c r="J88" s="170"/>
      <c r="K88" s="178"/>
      <c r="L88" s="170"/>
      <c r="M88" s="178"/>
      <c r="N88" s="170"/>
      <c r="O88" s="170"/>
      <c r="P88" s="170"/>
      <c r="Q88" s="178"/>
      <c r="R88" s="170"/>
      <c r="S88" s="170"/>
      <c r="T88" s="179"/>
      <c r="U88" s="179"/>
      <c r="V88" s="179"/>
      <c r="W88" s="184"/>
      <c r="X88" s="184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231"/>
      <c r="AO88" s="231"/>
      <c r="AP88" s="198"/>
      <c r="AQ88" s="231"/>
      <c r="AR88" s="198"/>
      <c r="AS88" s="247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8"/>
      <c r="BG88" s="248"/>
      <c r="BH88" s="248"/>
      <c r="BI88" s="245"/>
      <c r="BJ88" s="248"/>
      <c r="BK88" s="248"/>
      <c r="BL88" s="246"/>
      <c r="BM88" s="284"/>
      <c r="BN88" s="245"/>
      <c r="BO88" s="158">
        <v>4</v>
      </c>
      <c r="BP88" s="175" t="s">
        <v>141</v>
      </c>
      <c r="BQ88" s="158">
        <f>SUM('Sh1-Breakup'!CI78)</f>
        <v>534</v>
      </c>
      <c r="BR88" s="166">
        <f>SUM('Sh1-Breakup'!CJ78)</f>
        <v>715.8</v>
      </c>
      <c r="BS88" s="158">
        <f>SUM('Sh1-Breakup'!CK78)</f>
        <v>4272</v>
      </c>
      <c r="BT88" s="158">
        <f>SUM('Sh1-Breakup'!CL78)</f>
        <v>356</v>
      </c>
      <c r="BU88" s="158">
        <f>SUM('Sh1-Breakup'!CO78)</f>
        <v>9</v>
      </c>
      <c r="BV88" s="158" t="e">
        <f>SUM('Sh1-Breakup'!#REF!)</f>
        <v>#REF!</v>
      </c>
      <c r="BW88" s="158">
        <f>SUM('Sh1-Breakup'!CP78)</f>
        <v>131</v>
      </c>
      <c r="BX88" s="158">
        <f>SUM('Sh1-Breakup'!CQ78)</f>
        <v>257.29</v>
      </c>
      <c r="BY88" s="158">
        <f>SUM('Sh1-Breakup'!CR78)</f>
        <v>15</v>
      </c>
      <c r="BZ88" s="158">
        <f>SUM('Sh1-Breakup'!CS78)</f>
        <v>30.01</v>
      </c>
      <c r="CA88" s="158">
        <f>SUM('Sh1-Breakup'!CT78)</f>
        <v>78</v>
      </c>
      <c r="CB88" s="166">
        <f>SUM('Sh1-Breakup'!DA78)</f>
        <v>2.8089887640449436</v>
      </c>
      <c r="CC88" s="166">
        <f>SUM('Sh1-Breakup'!DB78)</f>
        <v>4.192511874825371</v>
      </c>
      <c r="CD88" s="166">
        <f>SUM('Sh1-Breakup'!DC78)</f>
        <v>1.8258426966292134</v>
      </c>
      <c r="CE88" s="158">
        <f>SUM('Sh1-Breakup'!DD78)</f>
        <v>37</v>
      </c>
      <c r="CF88" s="166">
        <f>SUM('Sh1-Breakup'!DE78)</f>
        <v>2.0006666666666666</v>
      </c>
      <c r="CG88" s="166">
        <f>SUM('Sh1-Breakup'!DF78)</f>
        <v>8.002666666666666</v>
      </c>
      <c r="CH88" s="158">
        <f>SUM('Sh1-Breakup'!DG78)</f>
        <v>5</v>
      </c>
      <c r="CI88" s="235">
        <f>SUM(BX88-BZ88)</f>
        <v>227.28000000000003</v>
      </c>
      <c r="CJ88" s="166">
        <v>276.91</v>
      </c>
      <c r="CK88" s="247"/>
      <c r="CL88" s="247"/>
      <c r="CM88" s="247"/>
      <c r="CN88" s="250"/>
      <c r="CO88" s="247"/>
      <c r="CP88" s="247"/>
      <c r="CQ88" s="247"/>
      <c r="CR88" s="247"/>
      <c r="CS88" s="247"/>
      <c r="CT88" s="250"/>
      <c r="CU88" s="247"/>
      <c r="CV88" s="250"/>
      <c r="CW88" s="247"/>
      <c r="CX88" s="250"/>
      <c r="CY88" s="250"/>
      <c r="CZ88" s="250"/>
      <c r="DA88" s="247"/>
      <c r="DB88" s="250"/>
      <c r="DC88" s="250"/>
      <c r="DD88" s="247"/>
      <c r="DE88" s="247"/>
      <c r="DF88" s="247"/>
      <c r="DG88" s="321">
        <v>3</v>
      </c>
      <c r="DH88" s="269" t="s">
        <v>96</v>
      </c>
      <c r="DI88" s="268">
        <f>SUM('Sh1-Breakup'!BG44)</f>
        <v>540</v>
      </c>
      <c r="DJ88" s="268">
        <f>SUM('Sh1-Breakup'!BH44)</f>
        <v>700.08</v>
      </c>
      <c r="DK88" s="268">
        <f>SUM('Sh1-Breakup'!BI44)</f>
        <v>4320</v>
      </c>
      <c r="DL88" s="268">
        <f>SUM('Sh1-Breakup'!BJ44)</f>
        <v>12609</v>
      </c>
      <c r="DM88" s="268">
        <f>SUM('Sh1-Breakup'!BM44)</f>
        <v>35</v>
      </c>
      <c r="DN88" s="268" t="e">
        <f>SUM('Sh1-Breakup'!#REF!)</f>
        <v>#REF!</v>
      </c>
      <c r="DO88" s="268">
        <f>SUM('Sh1-Breakup'!BN44)</f>
        <v>35</v>
      </c>
      <c r="DP88" s="270">
        <f>SUM('Sh1-Breakup'!BO44)</f>
        <v>77.15</v>
      </c>
      <c r="DQ88" s="268">
        <f>SUM('Sh1-Breakup'!BP44)</f>
        <v>35</v>
      </c>
      <c r="DR88" s="270">
        <f>SUM('Sh1-Breakup'!BQ44)</f>
        <v>77.15</v>
      </c>
      <c r="DS88" s="270">
        <f>SUM('Sh1-Breakup'!BR44)</f>
        <v>347</v>
      </c>
      <c r="DT88" s="270">
        <f>SUM('Sh1-Breakup'!BY44)</f>
        <v>6.481481481481481</v>
      </c>
      <c r="DU88" s="270">
        <f>SUM('Sh1-Breakup'!BZ44)</f>
        <v>11.020169123528738</v>
      </c>
      <c r="DV88" s="270">
        <f>SUM('Sh1-Breakup'!CA44)</f>
        <v>8.032407407407408</v>
      </c>
      <c r="DW88" s="268">
        <f>SUM('Sh1-Breakup'!CB44)</f>
        <v>0</v>
      </c>
      <c r="DX88" s="270">
        <f>SUM('Sh1-Breakup'!CC44)</f>
        <v>2.2042857142857146</v>
      </c>
      <c r="DY88" s="270">
        <f>SUM('Sh1-Breakup'!CD44)</f>
        <v>8.817142857142859</v>
      </c>
      <c r="DZ88" s="268">
        <f>SUM('Sh1-Breakup'!CE44)</f>
        <v>0</v>
      </c>
      <c r="EA88" s="268">
        <f>SUM('Sh1-Breakup'!CF44)</f>
        <v>0</v>
      </c>
      <c r="EB88" s="268">
        <v>0</v>
      </c>
      <c r="EC88" s="317"/>
      <c r="ED88" s="269">
        <v>3</v>
      </c>
      <c r="EE88" s="269" t="s">
        <v>96</v>
      </c>
      <c r="EF88" s="268">
        <f>SUM('Sh1-Breakup'!BG49)</f>
        <v>210</v>
      </c>
      <c r="EG88" s="268">
        <f>SUM('Sh1-Breakup'!BH49)</f>
        <v>255.43000000000004</v>
      </c>
      <c r="EH88" s="268">
        <f>SUM('Sh1-Breakup'!BI49)</f>
        <v>1680</v>
      </c>
      <c r="EI88" s="268">
        <f>SUM('Sh1-Breakup'!BJ49)</f>
        <v>0</v>
      </c>
      <c r="EJ88" s="268">
        <f>SUM('Sh1-Breakup'!BM49)</f>
        <v>0</v>
      </c>
      <c r="EK88" s="268" t="e">
        <f>SUM('Sh1-Breakup'!#REF!)</f>
        <v>#REF!</v>
      </c>
      <c r="EL88" s="268">
        <f>SUM('Sh1-Breakup'!BN49)</f>
        <v>0</v>
      </c>
      <c r="EM88" s="270">
        <f>SUM('Sh1-Breakup'!BO49)</f>
        <v>0</v>
      </c>
      <c r="EN88" s="268">
        <f>SUM('Sh1-Breakup'!BP49)</f>
        <v>0</v>
      </c>
      <c r="EO88" s="270">
        <f>SUM('Sh1-Breakup'!BQ49)</f>
        <v>0</v>
      </c>
      <c r="EP88" s="268">
        <f>SUM('Sh1-Breakup'!BR49)</f>
        <v>0</v>
      </c>
      <c r="EQ88" s="270">
        <f>SUM('Sh1-Breakup'!BY49)</f>
        <v>0</v>
      </c>
      <c r="ER88" s="270">
        <f>SUM('Sh1-Breakup'!BZ49)</f>
        <v>0</v>
      </c>
      <c r="ES88" s="270">
        <f>SUM('Sh1-Breakup'!CA49)</f>
        <v>0</v>
      </c>
      <c r="ET88" s="268">
        <f>SUM('Sh1-Breakup'!CB49)</f>
        <v>0</v>
      </c>
      <c r="EU88" s="270" t="e">
        <f>SUM('Sh1-Breakup'!CC49)</f>
        <v>#DIV/0!</v>
      </c>
      <c r="EV88" s="270" t="e">
        <f>SUM('Sh1-Breakup'!CD49)</f>
        <v>#DIV/0!</v>
      </c>
      <c r="EW88" s="268">
        <f>SUM('Sh1-Breakup'!CE49)</f>
        <v>0</v>
      </c>
      <c r="EX88" s="268"/>
      <c r="EY88" s="268"/>
    </row>
    <row r="89" spans="1:155" ht="41.25" customHeight="1">
      <c r="A89" s="158"/>
      <c r="B89" s="158"/>
      <c r="C89" s="178"/>
      <c r="D89" s="170"/>
      <c r="E89" s="178"/>
      <c r="F89" s="178"/>
      <c r="G89" s="178"/>
      <c r="H89" s="178"/>
      <c r="I89" s="178"/>
      <c r="J89" s="170"/>
      <c r="K89" s="178"/>
      <c r="L89" s="170"/>
      <c r="M89" s="178"/>
      <c r="N89" s="170"/>
      <c r="O89" s="170"/>
      <c r="P89" s="170"/>
      <c r="Q89" s="178"/>
      <c r="R89" s="170"/>
      <c r="S89" s="170"/>
      <c r="T89" s="179"/>
      <c r="U89" s="179"/>
      <c r="V89" s="179"/>
      <c r="W89" s="184"/>
      <c r="X89" s="184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231"/>
      <c r="AO89" s="231"/>
      <c r="AP89" s="198"/>
      <c r="AQ89" s="231"/>
      <c r="AR89" s="198"/>
      <c r="AS89" s="247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8"/>
      <c r="BG89" s="248"/>
      <c r="BH89" s="248"/>
      <c r="BI89" s="245"/>
      <c r="BJ89" s="248"/>
      <c r="BK89" s="248"/>
      <c r="BL89" s="246"/>
      <c r="BM89" s="284"/>
      <c r="BN89" s="245"/>
      <c r="BO89" s="163"/>
      <c r="BP89" s="175"/>
      <c r="BQ89" s="158"/>
      <c r="BR89" s="166"/>
      <c r="BS89" s="158"/>
      <c r="BT89" s="158"/>
      <c r="BU89" s="158"/>
      <c r="BV89" s="158"/>
      <c r="BW89" s="158"/>
      <c r="BX89" s="158"/>
      <c r="BY89" s="158"/>
      <c r="BZ89" s="158"/>
      <c r="CA89" s="158"/>
      <c r="CB89" s="166"/>
      <c r="CC89" s="166"/>
      <c r="CD89" s="166"/>
      <c r="CE89" s="158"/>
      <c r="CF89" s="166"/>
      <c r="CG89" s="166"/>
      <c r="CH89" s="158"/>
      <c r="CI89" s="171"/>
      <c r="CJ89" s="158"/>
      <c r="CK89" s="1796" t="s">
        <v>117</v>
      </c>
      <c r="CL89" s="1796"/>
      <c r="CM89" s="252">
        <f>SUM('Sh1-Breakup'!CI63)</f>
        <v>16522</v>
      </c>
      <c r="CN89" s="253">
        <f>SUM('Sh1-Breakup'!CJ63)</f>
        <v>21968.826</v>
      </c>
      <c r="CO89" s="252">
        <f>SUM('Sh1-Breakup'!CK63)</f>
        <v>132176</v>
      </c>
      <c r="CP89" s="252">
        <f>SUM('Sh1-Breakup'!CL63)</f>
        <v>35386</v>
      </c>
      <c r="CQ89" s="252">
        <f>SUM('Sh1-Breakup'!CO63)</f>
        <v>5537</v>
      </c>
      <c r="CR89" s="252" t="e">
        <f>SUM('Sh1-Breakup'!#REF!)</f>
        <v>#REF!</v>
      </c>
      <c r="CS89" s="252">
        <f>SUM('Sh1-Breakup'!CP63)</f>
        <v>4701</v>
      </c>
      <c r="CT89" s="253">
        <f>SUM('Sh1-Breakup'!CQ63)</f>
        <v>11643.079999999998</v>
      </c>
      <c r="CU89" s="252">
        <f>SUM('Sh1-Breakup'!CR63)</f>
        <v>1305</v>
      </c>
      <c r="CV89" s="252">
        <f>SUM('Sh1-Breakup'!CS63)</f>
        <v>2980.7699999999995</v>
      </c>
      <c r="CW89" s="252">
        <f>SUM('Sh1-Breakup'!CT63)</f>
        <v>11143</v>
      </c>
      <c r="CX89" s="252">
        <f>SUM('Sh1-Breakup'!DA63)</f>
        <v>7.898559496429004</v>
      </c>
      <c r="CY89" s="253">
        <f>SUM('Sh1-Breakup'!DB63)</f>
        <v>13.568180657446144</v>
      </c>
      <c r="CZ89" s="253">
        <f>SUM('Sh1-Breakup'!DC63)</f>
        <v>8.430426098535285</v>
      </c>
      <c r="DA89" s="252">
        <f>SUM('Sh1-Breakup'!DD63)</f>
        <v>1666</v>
      </c>
      <c r="DB89" s="253">
        <f>SUM('Sh1-Breakup'!DE63)</f>
        <v>2.2841149425287353</v>
      </c>
      <c r="DC89" s="253">
        <f>SUM('Sh1-Breakup'!DF63)</f>
        <v>9.136459770114941</v>
      </c>
      <c r="DD89" s="252">
        <f>SUM('Sh1-Breakup'!DG63)</f>
        <v>107</v>
      </c>
      <c r="DE89" s="252"/>
      <c r="DF89" s="252"/>
      <c r="DG89" s="320"/>
      <c r="DH89" s="268"/>
      <c r="DI89" s="268"/>
      <c r="DJ89" s="270"/>
      <c r="DK89" s="268"/>
      <c r="DL89" s="268"/>
      <c r="DM89" s="268"/>
      <c r="DN89" s="268"/>
      <c r="DO89" s="268"/>
      <c r="DP89" s="270"/>
      <c r="DQ89" s="268"/>
      <c r="DR89" s="270"/>
      <c r="DS89" s="268"/>
      <c r="DT89" s="268"/>
      <c r="DU89" s="268"/>
      <c r="DV89" s="268"/>
      <c r="DW89" s="268"/>
      <c r="DX89" s="268"/>
      <c r="DY89" s="270"/>
      <c r="DZ89" s="268"/>
      <c r="EA89" s="268"/>
      <c r="EB89" s="268"/>
      <c r="EC89" s="317"/>
      <c r="ED89" s="269"/>
      <c r="EE89" s="268"/>
      <c r="EF89" s="268"/>
      <c r="EG89" s="270"/>
      <c r="EH89" s="268"/>
      <c r="EI89" s="268"/>
      <c r="EJ89" s="268"/>
      <c r="EK89" s="268"/>
      <c r="EL89" s="268"/>
      <c r="EM89" s="270"/>
      <c r="EN89" s="268"/>
      <c r="EO89" s="270"/>
      <c r="EP89" s="268"/>
      <c r="EQ89" s="270"/>
      <c r="ER89" s="270"/>
      <c r="ES89" s="270"/>
      <c r="ET89" s="268"/>
      <c r="EU89" s="270"/>
      <c r="EV89" s="270"/>
      <c r="EW89" s="268"/>
      <c r="EX89" s="268"/>
      <c r="EY89" s="268"/>
    </row>
    <row r="90" spans="1:155" ht="46.5" customHeight="1">
      <c r="A90" s="158"/>
      <c r="B90" s="158"/>
      <c r="C90" s="178"/>
      <c r="D90" s="170"/>
      <c r="E90" s="178"/>
      <c r="F90" s="178"/>
      <c r="G90" s="178"/>
      <c r="H90" s="178"/>
      <c r="I90" s="178"/>
      <c r="J90" s="170"/>
      <c r="K90" s="178"/>
      <c r="L90" s="170"/>
      <c r="M90" s="178"/>
      <c r="N90" s="170"/>
      <c r="O90" s="170"/>
      <c r="P90" s="170"/>
      <c r="Q90" s="178"/>
      <c r="R90" s="170"/>
      <c r="S90" s="170"/>
      <c r="T90" s="179"/>
      <c r="U90" s="179"/>
      <c r="V90" s="179"/>
      <c r="W90" s="184"/>
      <c r="X90" s="184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231"/>
      <c r="AO90" s="231"/>
      <c r="AP90" s="198"/>
      <c r="AQ90" s="231"/>
      <c r="AR90" s="198"/>
      <c r="AS90" s="247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8"/>
      <c r="BG90" s="248"/>
      <c r="BH90" s="248"/>
      <c r="BI90" s="245"/>
      <c r="BJ90" s="248"/>
      <c r="BK90" s="248"/>
      <c r="BL90" s="246"/>
      <c r="BM90" s="284"/>
      <c r="BN90" s="245"/>
      <c r="BO90" s="1803" t="s">
        <v>140</v>
      </c>
      <c r="BP90" s="1803"/>
      <c r="BQ90" s="158">
        <f>SUM('Sh1-Breakup'!CI79)</f>
        <v>5920</v>
      </c>
      <c r="BR90" s="166">
        <f>SUM('Sh1-Breakup'!CJ79)</f>
        <v>7985.19</v>
      </c>
      <c r="BS90" s="158">
        <f>SUM('Sh1-Breakup'!CK79)</f>
        <v>47360</v>
      </c>
      <c r="BT90" s="158">
        <f>SUM('Sh1-Breakup'!CL79)</f>
        <v>18472</v>
      </c>
      <c r="BU90" s="158">
        <f>SUM('Sh1-Breakup'!CO79)</f>
        <v>9</v>
      </c>
      <c r="BV90" s="158" t="e">
        <f>SUM('Sh1-Breakup'!#REF!)</f>
        <v>#REF!</v>
      </c>
      <c r="BW90" s="158">
        <f>SUM('Sh1-Breakup'!CP79)</f>
        <v>2072</v>
      </c>
      <c r="BX90" s="158">
        <f>SUM('Sh1-Breakup'!CQ79)</f>
        <v>4577.67</v>
      </c>
      <c r="BY90" s="158">
        <f>SUM('Sh1-Breakup'!CR79)</f>
        <v>536</v>
      </c>
      <c r="BZ90" s="158">
        <f>SUM('Sh1-Breakup'!CS79)</f>
        <v>1035.39</v>
      </c>
      <c r="CA90" s="158">
        <f>SUM('Sh1-Breakup'!CT79)</f>
        <v>3015</v>
      </c>
      <c r="CB90" s="166">
        <f>SUM('Sh1-Breakup'!DA79)</f>
        <v>9.054054054054054</v>
      </c>
      <c r="CC90" s="166">
        <f>SUM('Sh1-Breakup'!DB79)</f>
        <v>12.966379009140674</v>
      </c>
      <c r="CD90" s="166">
        <f>SUM('Sh1-Breakup'!DC79)</f>
        <v>6.366131756756757</v>
      </c>
      <c r="CE90" s="158">
        <f>SUM('Sh1-Breakup'!DD79)</f>
        <v>601</v>
      </c>
      <c r="CF90" s="166">
        <f>SUM('Sh1-Breakup'!DE79)</f>
        <v>1.93169776119403</v>
      </c>
      <c r="CG90" s="166">
        <f>SUM('Sh1-Breakup'!DF79)</f>
        <v>7.72679104477612</v>
      </c>
      <c r="CH90" s="158">
        <f>SUM('Sh1-Breakup'!DG79)</f>
        <v>5</v>
      </c>
      <c r="CI90" s="171"/>
      <c r="CJ90" s="158"/>
      <c r="CK90" s="1796" t="s">
        <v>118</v>
      </c>
      <c r="CL90" s="1796"/>
      <c r="CM90" s="252">
        <f>SUM('Sh1-Breakup'!CI91)</f>
        <v>103107</v>
      </c>
      <c r="CN90" s="253">
        <f>SUM('Sh1-Breakup'!CJ91)</f>
        <v>138000.00000000003</v>
      </c>
      <c r="CO90" s="252">
        <f>SUM('Sh1-Breakup'!CK91)</f>
        <v>824856</v>
      </c>
      <c r="CP90" s="252">
        <f>SUM('Sh1-Breakup'!CL91)</f>
        <v>264610</v>
      </c>
      <c r="CQ90" s="252">
        <f>SUM('Sh1-Breakup'!CO91)</f>
        <v>22850</v>
      </c>
      <c r="CR90" s="252" t="e">
        <f>SUM('Sh1-Breakup'!#REF!)</f>
        <v>#REF!</v>
      </c>
      <c r="CS90" s="252">
        <f>SUM('Sh1-Breakup'!CP91)</f>
        <v>20908</v>
      </c>
      <c r="CT90" s="253">
        <f>SUM('Sh1-Breakup'!CQ91)</f>
        <v>44160.94</v>
      </c>
      <c r="CU90" s="252">
        <f>SUM('Sh1-Breakup'!CR91)</f>
        <v>9077</v>
      </c>
      <c r="CV90" s="252">
        <f>SUM('Sh1-Breakup'!CS91)</f>
        <v>19606.73</v>
      </c>
      <c r="CW90" s="252">
        <f>SUM('Sh1-Breakup'!CT91)</f>
        <v>61569</v>
      </c>
      <c r="CX90" s="252">
        <f>SUM('Sh1-Breakup'!DA91)</f>
        <v>8.80347600065951</v>
      </c>
      <c r="CY90" s="253">
        <f>SUM('Sh1-Breakup'!DB91)</f>
        <v>14.207775362318836</v>
      </c>
      <c r="CZ90" s="253">
        <f>SUM('Sh1-Breakup'!DC91)</f>
        <v>7.46421193517414</v>
      </c>
      <c r="DA90" s="252">
        <f>SUM('Sh1-Breakup'!DD91)</f>
        <v>10794</v>
      </c>
      <c r="DB90" s="253">
        <f>SUM('Sh1-Breakup'!DE91)</f>
        <v>2.160045169108736</v>
      </c>
      <c r="DC90" s="253">
        <f>SUM('Sh1-Breakup'!DF91)</f>
        <v>8.640180676434944</v>
      </c>
      <c r="DD90" s="252">
        <f>SUM('Sh1-Breakup'!DG91)</f>
        <v>499</v>
      </c>
      <c r="DE90" s="252"/>
      <c r="DF90" s="252"/>
      <c r="DG90" s="1928" t="s">
        <v>116</v>
      </c>
      <c r="DH90" s="1909"/>
      <c r="DI90" s="271">
        <f>SUM('Sh1-Breakup'!CI44)</f>
        <v>1350</v>
      </c>
      <c r="DJ90" s="271">
        <f>SUM('Sh1-Breakup'!CJ44)</f>
        <v>1750.1999999999998</v>
      </c>
      <c r="DK90" s="271">
        <f>SUM('Sh1-Breakup'!CK44)</f>
        <v>10800</v>
      </c>
      <c r="DL90" s="271">
        <f>SUM('Sh1-Breakup'!CL44)</f>
        <v>22282</v>
      </c>
      <c r="DM90" s="271">
        <f>SUM('Sh1-Breakup'!CO44)</f>
        <v>62</v>
      </c>
      <c r="DN90" s="271" t="e">
        <f>SUM('Sh1-Breakup'!#REF!)</f>
        <v>#REF!</v>
      </c>
      <c r="DO90" s="271">
        <f>SUM('Sh1-Breakup'!CP44)</f>
        <v>62</v>
      </c>
      <c r="DP90" s="272">
        <f>SUM('Sh1-Breakup'!CQ44)</f>
        <v>143.4</v>
      </c>
      <c r="DQ90" s="271">
        <f>SUM('Sh1-Breakup'!CR44)</f>
        <v>62</v>
      </c>
      <c r="DR90" s="272">
        <f>SUM('Sh1-Breakup'!CS44)</f>
        <v>143.4</v>
      </c>
      <c r="DS90" s="272">
        <f>SUM('Sh1-Breakup'!CT44)</f>
        <v>576</v>
      </c>
      <c r="DT90" s="272">
        <f>SUM('Sh1-Breakup'!DA44)</f>
        <v>4.592592592592593</v>
      </c>
      <c r="DU90" s="272">
        <f>SUM('Sh1-Breakup'!DB44)</f>
        <v>8.193349331504972</v>
      </c>
      <c r="DV90" s="272">
        <f>SUM('Sh1-Breakup'!DC44)</f>
        <v>5.333333333333334</v>
      </c>
      <c r="DW90" s="271">
        <f>SUM('Sh1-Breakup'!DD44)</f>
        <v>222</v>
      </c>
      <c r="DX90" s="271">
        <f>SUM('Sh1-Breakup'!DE44)</f>
        <v>2.3129032258064517</v>
      </c>
      <c r="DY90" s="272">
        <f>SUM('Sh1-Breakup'!DF44)</f>
        <v>9.251612903225807</v>
      </c>
      <c r="DZ90" s="271">
        <f>SUM('Sh1-Breakup'!DG44)</f>
        <v>0</v>
      </c>
      <c r="EA90" s="272">
        <f>SUM(DP90-DR90)</f>
        <v>0</v>
      </c>
      <c r="EB90" s="272">
        <v>248.86</v>
      </c>
      <c r="EC90" s="317"/>
      <c r="ED90" s="268"/>
      <c r="EE90" s="271" t="s">
        <v>116</v>
      </c>
      <c r="EF90" s="271">
        <f>SUM('Sh1-Breakup'!CI49)</f>
        <v>526</v>
      </c>
      <c r="EG90" s="271">
        <f>SUM('Sh1-Breakup'!CJ49)</f>
        <v>638.59</v>
      </c>
      <c r="EH90" s="271">
        <f>SUM('Sh1-Breakup'!CK49)</f>
        <v>4208</v>
      </c>
      <c r="EI90" s="271">
        <f>SUM('Sh1-Breakup'!CL49)</f>
        <v>0</v>
      </c>
      <c r="EJ90" s="271">
        <f>SUM('Sh1-Breakup'!CO49)</f>
        <v>0</v>
      </c>
      <c r="EK90" s="271" t="e">
        <f>SUM('Sh1-Breakup'!#REF!)</f>
        <v>#REF!</v>
      </c>
      <c r="EL90" s="271">
        <f>SUM('Sh1-Breakup'!CP49)</f>
        <v>3</v>
      </c>
      <c r="EM90" s="272">
        <f>SUM('Sh1-Breakup'!CQ49)</f>
        <v>7.05</v>
      </c>
      <c r="EN90" s="271">
        <f>SUM('Sh1-Breakup'!CR49)</f>
        <v>0</v>
      </c>
      <c r="EO90" s="272">
        <f>SUM('Sh1-Breakup'!CS49)</f>
        <v>0</v>
      </c>
      <c r="EP90" s="271">
        <f>SUM('Sh1-Breakup'!CT49)</f>
        <v>0</v>
      </c>
      <c r="EQ90" s="272">
        <f>SUM('Sh1-Breakup'!DA49)</f>
        <v>0</v>
      </c>
      <c r="ER90" s="272">
        <f>SUM('Sh1-Breakup'!DB49)</f>
        <v>0</v>
      </c>
      <c r="ES90" s="272">
        <f>SUM('Sh1-Breakup'!DC49)</f>
        <v>0</v>
      </c>
      <c r="ET90" s="271">
        <f>SUM('Sh1-Breakup'!DD49)</f>
        <v>0</v>
      </c>
      <c r="EU90" s="272">
        <f>SUM('Sh1-Breakup'!DE49)</f>
        <v>0</v>
      </c>
      <c r="EV90" s="272">
        <f>SUM('Sh1-Breakup'!DF49)</f>
        <v>0</v>
      </c>
      <c r="EW90" s="271">
        <f>SUM('Sh1-Breakup'!DG49)</f>
        <v>0</v>
      </c>
      <c r="EX90" s="272">
        <f>SUM(EM90-EO90)</f>
        <v>7.05</v>
      </c>
      <c r="EY90" s="272">
        <v>127.6</v>
      </c>
    </row>
    <row r="91" spans="1:155" ht="39" customHeight="1">
      <c r="A91" s="158"/>
      <c r="B91" s="158"/>
      <c r="C91" s="160"/>
      <c r="D91" s="160"/>
      <c r="E91" s="160"/>
      <c r="F91" s="160"/>
      <c r="G91" s="160"/>
      <c r="H91" s="160"/>
      <c r="I91" s="160"/>
      <c r="J91" s="160"/>
      <c r="K91" s="160"/>
      <c r="L91" s="170"/>
      <c r="M91" s="160"/>
      <c r="N91" s="170"/>
      <c r="O91" s="170"/>
      <c r="P91" s="170"/>
      <c r="Q91" s="160"/>
      <c r="R91" s="160"/>
      <c r="S91" s="160"/>
      <c r="T91" s="176"/>
      <c r="U91" s="176"/>
      <c r="V91" s="176"/>
      <c r="W91" s="184"/>
      <c r="X91" s="184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231"/>
      <c r="AO91" s="231"/>
      <c r="AP91" s="198"/>
      <c r="AQ91" s="231"/>
      <c r="AR91" s="198"/>
      <c r="AS91" s="247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8"/>
      <c r="BG91" s="248"/>
      <c r="BH91" s="248"/>
      <c r="BI91" s="245"/>
      <c r="BJ91" s="248"/>
      <c r="BK91" s="248"/>
      <c r="BL91" s="246"/>
      <c r="BM91" s="284"/>
      <c r="BN91" s="245"/>
      <c r="BO91" s="1803" t="s">
        <v>117</v>
      </c>
      <c r="BP91" s="1803"/>
      <c r="BQ91" s="158">
        <f>SUM('Sh1-Breakup'!CI80)</f>
        <v>10393</v>
      </c>
      <c r="BR91" s="166">
        <f>SUM('Sh1-Breakup'!CJ80)</f>
        <v>13769.01</v>
      </c>
      <c r="BS91" s="158">
        <f>SUM('Sh1-Breakup'!CK80)</f>
        <v>83144</v>
      </c>
      <c r="BT91" s="158">
        <f>SUM('Sh1-Breakup'!CL80)</f>
        <v>21306</v>
      </c>
      <c r="BU91" s="158">
        <f>SUM('Sh1-Breakup'!CO80)</f>
        <v>1992</v>
      </c>
      <c r="BV91" s="158" t="e">
        <f>SUM('Sh1-Breakup'!#REF!)</f>
        <v>#REF!</v>
      </c>
      <c r="BW91" s="158">
        <f>SUM('Sh1-Breakup'!CP80)</f>
        <v>2593</v>
      </c>
      <c r="BX91" s="166">
        <f>SUM('Sh1-Breakup'!CQ80)</f>
        <v>6747.94</v>
      </c>
      <c r="BY91" s="158">
        <f>SUM('Sh1-Breakup'!CR80)</f>
        <v>856</v>
      </c>
      <c r="BZ91" s="158">
        <f>SUM('Sh1-Breakup'!CS80)</f>
        <v>2446.9700000000003</v>
      </c>
      <c r="CA91" s="158">
        <f>SUM('Sh1-Breakup'!CT80)</f>
        <v>5285</v>
      </c>
      <c r="CB91" s="166">
        <f>SUM('Sh1-Breakup'!DA80)</f>
        <v>8.236312902915424</v>
      </c>
      <c r="CC91" s="166">
        <f>SUM('Sh1-Breakup'!DB80)</f>
        <v>17.771575443695664</v>
      </c>
      <c r="CD91" s="166">
        <f>SUM('Sh1-Breakup'!DC80)</f>
        <v>6.3564418358510535</v>
      </c>
      <c r="CE91" s="158">
        <f>SUM('Sh1-Breakup'!DD80)</f>
        <v>944</v>
      </c>
      <c r="CF91" s="166">
        <f>SUM('Sh1-Breakup'!DE80)</f>
        <v>2.8586098130841124</v>
      </c>
      <c r="CG91" s="166">
        <f>SUM('Sh1-Breakup'!DF80)</f>
        <v>11.43443925233645</v>
      </c>
      <c r="CH91" s="158">
        <f>SUM('Sh1-Breakup'!DG80)</f>
        <v>35</v>
      </c>
      <c r="CI91" s="171"/>
      <c r="CJ91" s="158"/>
      <c r="CK91" s="1796"/>
      <c r="CL91" s="1796"/>
      <c r="CM91" s="252"/>
      <c r="CN91" s="253"/>
      <c r="CO91" s="252"/>
      <c r="CP91" s="252"/>
      <c r="CQ91" s="252"/>
      <c r="CR91" s="252"/>
      <c r="CS91" s="252"/>
      <c r="CT91" s="253"/>
      <c r="CU91" s="252"/>
      <c r="CV91" s="253"/>
      <c r="CW91" s="252"/>
      <c r="CX91" s="253"/>
      <c r="CY91" s="252"/>
      <c r="CZ91" s="252"/>
      <c r="DA91" s="252"/>
      <c r="DB91" s="253"/>
      <c r="DC91" s="253"/>
      <c r="DD91" s="252"/>
      <c r="DE91" s="252"/>
      <c r="DF91" s="252"/>
      <c r="DG91" s="320"/>
      <c r="DH91" s="271"/>
      <c r="DI91" s="271"/>
      <c r="DJ91" s="272"/>
      <c r="DK91" s="271"/>
      <c r="DL91" s="271"/>
      <c r="DM91" s="271"/>
      <c r="DN91" s="271"/>
      <c r="DO91" s="271"/>
      <c r="DP91" s="271"/>
      <c r="DQ91" s="271"/>
      <c r="DR91" s="271"/>
      <c r="DS91" s="272"/>
      <c r="DT91" s="272"/>
      <c r="DU91" s="272"/>
      <c r="DV91" s="272"/>
      <c r="DW91" s="271"/>
      <c r="DX91" s="271"/>
      <c r="DY91" s="272"/>
      <c r="DZ91" s="271"/>
      <c r="EA91" s="268"/>
      <c r="EB91" s="268"/>
      <c r="EC91" s="317"/>
      <c r="ED91" s="268"/>
      <c r="EE91" s="271"/>
      <c r="EF91" s="271"/>
      <c r="EG91" s="271"/>
      <c r="EH91" s="271"/>
      <c r="EI91" s="271"/>
      <c r="EJ91" s="271"/>
      <c r="EK91" s="271"/>
      <c r="EL91" s="271"/>
      <c r="EM91" s="272"/>
      <c r="EN91" s="271"/>
      <c r="EO91" s="272"/>
      <c r="EP91" s="271"/>
      <c r="EQ91" s="272"/>
      <c r="ER91" s="272"/>
      <c r="ES91" s="272"/>
      <c r="ET91" s="271"/>
      <c r="EU91" s="272"/>
      <c r="EV91" s="272"/>
      <c r="EW91" s="271"/>
      <c r="EX91" s="271"/>
      <c r="EY91" s="271"/>
    </row>
    <row r="92" spans="1:155" ht="46.5" customHeight="1">
      <c r="A92" s="158"/>
      <c r="B92" s="158"/>
      <c r="C92" s="160"/>
      <c r="D92" s="160"/>
      <c r="E92" s="160"/>
      <c r="F92" s="160"/>
      <c r="G92" s="160"/>
      <c r="H92" s="160"/>
      <c r="I92" s="160"/>
      <c r="J92" s="160"/>
      <c r="K92" s="160"/>
      <c r="L92" s="170"/>
      <c r="M92" s="160"/>
      <c r="N92" s="170"/>
      <c r="O92" s="170"/>
      <c r="P92" s="170"/>
      <c r="Q92" s="160"/>
      <c r="R92" s="160"/>
      <c r="S92" s="160"/>
      <c r="T92" s="176"/>
      <c r="U92" s="176"/>
      <c r="V92" s="176"/>
      <c r="W92" s="184">
        <v>3</v>
      </c>
      <c r="X92" s="184" t="s">
        <v>96</v>
      </c>
      <c r="Y92" s="198">
        <f>SUM('Sh1-Breakup'!BG26)</f>
        <v>2101</v>
      </c>
      <c r="Z92" s="231">
        <f>SUM('Sh1-Breakup'!BH26)</f>
        <v>2903.452</v>
      </c>
      <c r="AA92" s="198">
        <f>SUM('Sh1-Breakup'!BI26)</f>
        <v>16808</v>
      </c>
      <c r="AB92" s="198">
        <f>SUM('Sh1-Breakup'!BJ26)</f>
        <v>13672</v>
      </c>
      <c r="AC92" s="198">
        <f>SUM('Sh1-Breakup'!BM26)</f>
        <v>0</v>
      </c>
      <c r="AD92" s="198" t="e">
        <f>SUM('Sh1-Breakup'!#REF!)</f>
        <v>#REF!</v>
      </c>
      <c r="AE92" s="198">
        <f>SUM('Sh1-Breakup'!BN26)</f>
        <v>657</v>
      </c>
      <c r="AF92" s="231">
        <f>SUM('Sh1-Breakup'!BO26)</f>
        <v>1137.61</v>
      </c>
      <c r="AG92" s="198">
        <f>SUM('Sh1-Breakup'!BP26)</f>
        <v>472</v>
      </c>
      <c r="AH92" s="198">
        <f>SUM('Sh1-Breakup'!BQ26)</f>
        <v>828.03</v>
      </c>
      <c r="AI92" s="198">
        <f>SUM('Sh1-Breakup'!BR26)</f>
        <v>3776</v>
      </c>
      <c r="AJ92" s="231">
        <f>SUM('Sh1-Breakup'!BY26)</f>
        <v>22.465492622560685</v>
      </c>
      <c r="AK92" s="198">
        <f>SUM('Sh1-Breakup'!BZ26)</f>
        <v>28.518811401049504</v>
      </c>
      <c r="AL92" s="231">
        <f>SUM('Sh1-Breakup'!CA26)</f>
        <v>22.465492622560685</v>
      </c>
      <c r="AM92" s="198">
        <f>SUM('Sh1-Breakup'!CB26)</f>
        <v>103</v>
      </c>
      <c r="AN92" s="231">
        <f>SUM('Sh1-Breakup'!CC26)</f>
        <v>0</v>
      </c>
      <c r="AO92" s="231">
        <f>SUM('Sh1-Breakup'!CD26)</f>
        <v>7.017203389830509</v>
      </c>
      <c r="AP92" s="198">
        <f>SUM('Sh1-Breakup'!CE26)</f>
        <v>0</v>
      </c>
      <c r="AQ92" s="231"/>
      <c r="AR92" s="198"/>
      <c r="AS92" s="255">
        <v>3</v>
      </c>
      <c r="AT92" s="255" t="s">
        <v>96</v>
      </c>
      <c r="AU92" s="245">
        <f>SUM('Sh1-Breakup'!BG16)</f>
        <v>1127</v>
      </c>
      <c r="AV92" s="245">
        <f>SUM('Sh1-Breakup'!BH16)</f>
        <v>1347.536</v>
      </c>
      <c r="AW92" s="245">
        <f>SUM('Sh1-Breakup'!BI16)</f>
        <v>9016</v>
      </c>
      <c r="AX92" s="245">
        <f>SUM('Sh1-Breakup'!BJ16)</f>
        <v>2288</v>
      </c>
      <c r="AY92" s="245">
        <f>SUM('Sh1-Breakup'!BM16)</f>
        <v>125</v>
      </c>
      <c r="AZ92" s="245" t="e">
        <f>SUM('Sh1-Breakup'!#REF!)</f>
        <v>#REF!</v>
      </c>
      <c r="BA92" s="245">
        <f>SUM('Sh1-Breakup'!BN16)</f>
        <v>302</v>
      </c>
      <c r="BB92" s="248">
        <f>SUM('Sh1-Breakup'!BO16)</f>
        <v>552.1</v>
      </c>
      <c r="BC92" s="245">
        <f>SUM('Sh1-Breakup'!BP16)</f>
        <v>95</v>
      </c>
      <c r="BD92" s="248">
        <f>SUM('Sh1-Breakup'!BQ16)</f>
        <v>130.5</v>
      </c>
      <c r="BE92" s="245">
        <f>SUM('Sh1-Breakup'!BR16)</f>
        <v>437</v>
      </c>
      <c r="BF92" s="248">
        <f>SUM('Sh1-Breakup'!BY16)</f>
        <v>8.429458740017747</v>
      </c>
      <c r="BG92" s="248">
        <f>SUM('Sh1-Breakup'!BZ16)</f>
        <v>9.684342384915876</v>
      </c>
      <c r="BH92" s="248">
        <f>SUM('Sh1-Breakup'!CA16)</f>
        <v>4.846938775510204</v>
      </c>
      <c r="BI92" s="245">
        <f>SUM('Sh1-Breakup'!CB16)</f>
        <v>41</v>
      </c>
      <c r="BJ92" s="248">
        <f>SUM('Sh1-Breakup'!CC16)</f>
        <v>1.3736842105263158</v>
      </c>
      <c r="BK92" s="248">
        <f>SUM('Sh1-Breakup'!CD16)</f>
        <v>5.494736842105263</v>
      </c>
      <c r="BL92" s="246">
        <f>SUM('Sh1-Breakup'!CE16)</f>
        <v>0</v>
      </c>
      <c r="BM92" s="284"/>
      <c r="BN92" s="255"/>
      <c r="BO92" s="160"/>
      <c r="BP92" s="160"/>
      <c r="BQ92" s="163"/>
      <c r="BR92" s="170"/>
      <c r="BS92" s="160"/>
      <c r="BT92" s="160"/>
      <c r="BU92" s="160"/>
      <c r="BV92" s="160"/>
      <c r="BW92" s="160"/>
      <c r="BX92" s="170"/>
      <c r="BY92" s="160"/>
      <c r="BZ92" s="160"/>
      <c r="CA92" s="160"/>
      <c r="CB92" s="170"/>
      <c r="CC92" s="170"/>
      <c r="CD92" s="170"/>
      <c r="CE92" s="160"/>
      <c r="CF92" s="170"/>
      <c r="CG92" s="170"/>
      <c r="CH92" s="160"/>
      <c r="CI92" s="176"/>
      <c r="CJ92" s="160"/>
      <c r="DG92" s="1908" t="s">
        <v>151</v>
      </c>
      <c r="DH92" s="1909"/>
      <c r="DI92" s="271">
        <f>SUM('Sh1-Breakup'!CI50)</f>
        <v>13337</v>
      </c>
      <c r="DJ92" s="271">
        <f>SUM('Sh1-Breakup'!CJ50)</f>
        <v>17553.613999999998</v>
      </c>
      <c r="DK92" s="271">
        <f>SUM('Sh1-Breakup'!CK50)</f>
        <v>106696</v>
      </c>
      <c r="DL92" s="271">
        <f>SUM('Sh1-Breakup'!CL50)</f>
        <v>81819</v>
      </c>
      <c r="DM92" s="271">
        <f>SUM('Sh1-Breakup'!CO50)</f>
        <v>62</v>
      </c>
      <c r="DN92" s="271" t="e">
        <f>SUM('Sh1-Breakup'!#REF!)</f>
        <v>#REF!</v>
      </c>
      <c r="DO92" s="271">
        <f>SUM('Sh1-Breakup'!CP50)</f>
        <v>2893</v>
      </c>
      <c r="DP92" s="271">
        <f>SUM('Sh1-Breakup'!CQ50)</f>
        <v>2638.86</v>
      </c>
      <c r="DQ92" s="271">
        <f>SUM('Sh1-Breakup'!CR50)</f>
        <v>1431</v>
      </c>
      <c r="DR92" s="271">
        <f>SUM('Sh1-Breakup'!CS50)</f>
        <v>1692.8899999999999</v>
      </c>
      <c r="DS92" s="188">
        <f>SUM('Sh1-Breakup'!CT50)</f>
        <v>5233</v>
      </c>
      <c r="DT92" s="272">
        <f>SUM('Sh1-Breakup'!DA50)</f>
        <v>44.2803331448098</v>
      </c>
      <c r="DU92" s="272">
        <f>SUM('Sh1-Breakup'!DB50)</f>
        <v>54.44398948281721</v>
      </c>
      <c r="DV92" s="272">
        <f>SUM('Sh1-Breakup'!DC50)</f>
        <v>28.689089659730705</v>
      </c>
      <c r="DW92" s="271">
        <f>SUM('Sh1-Breakup'!DD50)</f>
        <v>1852</v>
      </c>
      <c r="DX92" s="272">
        <f>SUM('Sh1-Breakup'!DE50)</f>
        <v>1.1830118798043325</v>
      </c>
      <c r="DY92" s="272">
        <f>SUM('Sh1-Breakup'!DF50)</f>
        <v>23.90279865152953</v>
      </c>
      <c r="DZ92" s="271">
        <f>SUM('Sh1-Breakup'!DG50)</f>
        <v>0</v>
      </c>
      <c r="EA92" s="271">
        <f>SUM('Sh1-Breakup'!DI50)</f>
        <v>4375.54</v>
      </c>
      <c r="EB92" s="271">
        <f>SUM('Sh1-Breakup'!DJ50)</f>
        <v>0</v>
      </c>
      <c r="EC92" s="317"/>
      <c r="ED92" s="1908" t="s">
        <v>151</v>
      </c>
      <c r="EE92" s="1909"/>
      <c r="EF92" s="271">
        <f>SUM('Sh1-Breakup'!CI50)</f>
        <v>13337</v>
      </c>
      <c r="EG92" s="271">
        <f>SUM('Sh1-Breakup'!CJ50)</f>
        <v>17553.613999999998</v>
      </c>
      <c r="EH92" s="271">
        <f>SUM('Sh1-Breakup'!CK50)</f>
        <v>106696</v>
      </c>
      <c r="EI92" s="271">
        <f>SUM('Sh1-Breakup'!CL50)</f>
        <v>81819</v>
      </c>
      <c r="EJ92" s="271">
        <f>SUM('Sh1-Breakup'!CO50)</f>
        <v>62</v>
      </c>
      <c r="EK92" s="271" t="e">
        <f>SUM('Sh1-Breakup'!#REF!)</f>
        <v>#REF!</v>
      </c>
      <c r="EL92" s="271">
        <f>SUM('Sh1-Breakup'!CP50)</f>
        <v>2893</v>
      </c>
      <c r="EM92" s="272">
        <f>SUM('Sh1-Breakup'!CQ50)</f>
        <v>2638.86</v>
      </c>
      <c r="EN92" s="271">
        <f>SUM('Sh1-Breakup'!CR50)</f>
        <v>1431</v>
      </c>
      <c r="EO92" s="272">
        <f>SUM('Sh1-Breakup'!CS50)</f>
        <v>1692.8899999999999</v>
      </c>
      <c r="EP92" s="271">
        <f>SUM('Sh1-Breakup'!CT50)</f>
        <v>5233</v>
      </c>
      <c r="EQ92" s="272">
        <f>SUM('Sh1-Breakup'!DA50)</f>
        <v>44.2803331448098</v>
      </c>
      <c r="ER92" s="272">
        <f>SUM('Sh1-Breakup'!DB50)</f>
        <v>54.44398948281721</v>
      </c>
      <c r="ES92" s="272">
        <f>SUM('Sh1-Breakup'!DC50)</f>
        <v>28.689089659730705</v>
      </c>
      <c r="ET92" s="271">
        <f>SUM('Sh1-Breakup'!DD50)</f>
        <v>1852</v>
      </c>
      <c r="EU92" s="272">
        <f>SUM('Sh1-Breakup'!DE50)</f>
        <v>1.1830118798043325</v>
      </c>
      <c r="EV92" s="272">
        <f>SUM('Sh1-Breakup'!DF50)</f>
        <v>23.90279865152953</v>
      </c>
      <c r="EW92" s="271">
        <f>SUM('Sh1-Breakup'!DG50)</f>
        <v>0</v>
      </c>
      <c r="EX92" s="271"/>
      <c r="EY92" s="271"/>
    </row>
    <row r="93" spans="1:155" ht="37.5" customHeight="1">
      <c r="A93" s="158">
        <v>3</v>
      </c>
      <c r="B93" s="158" t="s">
        <v>96</v>
      </c>
      <c r="C93" s="160">
        <f>SUM('Sh1-Breakup'!BG82)</f>
        <v>1294</v>
      </c>
      <c r="D93" s="160">
        <f>SUM('Sh1-Breakup'!BH82)</f>
        <v>1808.06</v>
      </c>
      <c r="E93" s="160">
        <f>SUM('Sh1-Breakup'!BI82)</f>
        <v>10352</v>
      </c>
      <c r="F93" s="160">
        <f>SUM('Sh1-Breakup'!BJ82)</f>
        <v>794</v>
      </c>
      <c r="G93" s="160">
        <f>SUM('Sh1-Breakup'!BM82)</f>
        <v>0</v>
      </c>
      <c r="H93" s="160" t="e">
        <f>SUM('Sh1-Breakup'!#REF!)</f>
        <v>#REF!</v>
      </c>
      <c r="I93" s="160">
        <f>SUM('Sh1-Breakup'!BN82)</f>
        <v>448</v>
      </c>
      <c r="J93" s="170">
        <f>SUM('Sh1-Breakup'!BO82)</f>
        <v>773.55</v>
      </c>
      <c r="K93" s="160">
        <f>SUM('Sh1-Breakup'!BP82)</f>
        <v>8</v>
      </c>
      <c r="L93" s="160">
        <f>SUM('Sh1-Breakup'!BQ82)</f>
        <v>29</v>
      </c>
      <c r="M93" s="160">
        <f>SUM('Sh1-Breakup'!BR82)</f>
        <v>0</v>
      </c>
      <c r="N93" s="170">
        <f>SUM('Sh1-Breakup'!BY82)</f>
        <v>0.6182380216383307</v>
      </c>
      <c r="O93" s="170">
        <f>SUM('Sh1-Breakup'!BZ82)</f>
        <v>1.6039290731502274</v>
      </c>
      <c r="P93" s="170">
        <f>SUM('Sh1-Breakup'!CA82)</f>
        <v>0</v>
      </c>
      <c r="Q93" s="160">
        <f>SUM('Sh1-Breakup'!CB82)</f>
        <v>0</v>
      </c>
      <c r="R93" s="170">
        <f>SUM('Sh1-Breakup'!CC82)</f>
        <v>3.625</v>
      </c>
      <c r="S93" s="170">
        <f>SUM('Sh1-Breakup'!CD82)</f>
        <v>14.5</v>
      </c>
      <c r="T93" s="176">
        <f>SUM('Sh1-Breakup'!CE82)</f>
        <v>0</v>
      </c>
      <c r="U93" s="176"/>
      <c r="V93" s="176"/>
      <c r="W93" s="200"/>
      <c r="X93" s="200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231"/>
      <c r="AO93" s="231"/>
      <c r="AP93" s="198"/>
      <c r="AQ93" s="231"/>
      <c r="AR93" s="198"/>
      <c r="AS93" s="247"/>
      <c r="AT93" s="247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8"/>
      <c r="BG93" s="248"/>
      <c r="BH93" s="248"/>
      <c r="BI93" s="245"/>
      <c r="BJ93" s="248"/>
      <c r="BK93" s="248"/>
      <c r="BL93" s="246"/>
      <c r="BM93" s="284"/>
      <c r="BN93" s="245"/>
      <c r="BO93" s="1803" t="s">
        <v>118</v>
      </c>
      <c r="BP93" s="1803"/>
      <c r="BQ93" s="158">
        <f>SUM('Sh1-Breakup'!CI91)</f>
        <v>103107</v>
      </c>
      <c r="BR93" s="166">
        <f>SUM('Sh1-Breakup'!CJ91)</f>
        <v>138000.00000000003</v>
      </c>
      <c r="BS93" s="158">
        <f>SUM('Sh1-Breakup'!CK91)</f>
        <v>824856</v>
      </c>
      <c r="BT93" s="158">
        <f>SUM('Sh1-Breakup'!CL91)</f>
        <v>264610</v>
      </c>
      <c r="BU93" s="158">
        <f>SUM('Sh1-Breakup'!CO91)</f>
        <v>22850</v>
      </c>
      <c r="BV93" s="158" t="e">
        <f>SUM('Sh1-Breakup'!#REF!)</f>
        <v>#REF!</v>
      </c>
      <c r="BW93" s="158">
        <f>SUM('Sh1-Breakup'!CP91)</f>
        <v>20908</v>
      </c>
      <c r="BX93" s="166">
        <f>SUM('Sh1-Breakup'!CQ91)</f>
        <v>44160.94</v>
      </c>
      <c r="BY93" s="158">
        <f>SUM('Sh1-Breakup'!CR91)</f>
        <v>9077</v>
      </c>
      <c r="BZ93" s="166">
        <f>SUM('Sh1-Breakup'!CS91)</f>
        <v>19606.73</v>
      </c>
      <c r="CA93" s="158">
        <f>SUM('Sh1-Breakup'!CT91)</f>
        <v>61569</v>
      </c>
      <c r="CB93" s="166">
        <f>SUM('Sh1-Breakup'!DA91)</f>
        <v>8.80347600065951</v>
      </c>
      <c r="CC93" s="166">
        <f>SUM('Sh1-Breakup'!DB91)</f>
        <v>14.207775362318836</v>
      </c>
      <c r="CD93" s="166">
        <f>SUM('Sh1-Breakup'!DC91)</f>
        <v>7.46421193517414</v>
      </c>
      <c r="CE93" s="158">
        <f>SUM('Sh1-Breakup'!DD91)</f>
        <v>10794</v>
      </c>
      <c r="CF93" s="166">
        <f>SUM('Sh1-Breakup'!DE91)</f>
        <v>2.160045169108736</v>
      </c>
      <c r="CG93" s="166">
        <f>SUM('Sh1-Breakup'!DF91)</f>
        <v>8.640180676434944</v>
      </c>
      <c r="CH93" s="158">
        <f>SUM('Sh1-Breakup'!DG91)</f>
        <v>499</v>
      </c>
      <c r="CI93" s="171"/>
      <c r="CJ93" s="158"/>
      <c r="DG93" s="268"/>
      <c r="DH93" s="271"/>
      <c r="DI93" s="271"/>
      <c r="DJ93" s="272"/>
      <c r="DK93" s="271"/>
      <c r="DL93" s="271"/>
      <c r="DM93" s="271"/>
      <c r="DN93" s="271"/>
      <c r="DO93" s="271"/>
      <c r="DP93" s="271"/>
      <c r="DQ93" s="271"/>
      <c r="DR93" s="271"/>
      <c r="DS93" s="188"/>
      <c r="DT93" s="272"/>
      <c r="DU93" s="272"/>
      <c r="DV93" s="272"/>
      <c r="DW93" s="271"/>
      <c r="DX93" s="272"/>
      <c r="DY93" s="272"/>
      <c r="DZ93" s="271"/>
      <c r="EA93" s="268"/>
      <c r="EB93" s="268"/>
      <c r="EC93" s="317"/>
      <c r="ED93" s="268"/>
      <c r="EE93" s="271"/>
      <c r="EF93" s="271"/>
      <c r="EG93" s="271"/>
      <c r="EH93" s="271"/>
      <c r="EI93" s="271"/>
      <c r="EJ93" s="271"/>
      <c r="EK93" s="271"/>
      <c r="EL93" s="271"/>
      <c r="EM93" s="272"/>
      <c r="EN93" s="271"/>
      <c r="EO93" s="272"/>
      <c r="EP93" s="271"/>
      <c r="EQ93" s="272"/>
      <c r="ER93" s="272"/>
      <c r="ES93" s="272"/>
      <c r="ET93" s="271"/>
      <c r="EU93" s="272"/>
      <c r="EV93" s="272"/>
      <c r="EW93" s="271"/>
      <c r="EX93" s="271"/>
      <c r="EY93" s="271"/>
    </row>
    <row r="94" spans="1:155" ht="37.5" customHeight="1">
      <c r="A94" s="163"/>
      <c r="B94" s="163"/>
      <c r="C94" s="160"/>
      <c r="D94" s="160"/>
      <c r="E94" s="160"/>
      <c r="F94" s="160"/>
      <c r="G94" s="160"/>
      <c r="H94" s="160"/>
      <c r="I94" s="160"/>
      <c r="J94" s="160"/>
      <c r="K94" s="160"/>
      <c r="L94" s="170"/>
      <c r="M94" s="160"/>
      <c r="N94" s="170"/>
      <c r="O94" s="170"/>
      <c r="P94" s="170"/>
      <c r="Q94" s="160"/>
      <c r="R94" s="170"/>
      <c r="S94" s="170"/>
      <c r="T94" s="176"/>
      <c r="U94" s="176"/>
      <c r="V94" s="176"/>
      <c r="W94" s="200"/>
      <c r="X94" s="200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231"/>
      <c r="AO94" s="231"/>
      <c r="AP94" s="198"/>
      <c r="AQ94" s="231"/>
      <c r="AR94" s="198"/>
      <c r="AS94" s="247"/>
      <c r="AT94" s="247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8"/>
      <c r="BG94" s="248"/>
      <c r="BH94" s="248"/>
      <c r="BI94" s="245"/>
      <c r="BJ94" s="248"/>
      <c r="BK94" s="248"/>
      <c r="BL94" s="246"/>
      <c r="BM94" s="284"/>
      <c r="BN94" s="245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DG94" s="1908" t="s">
        <v>118</v>
      </c>
      <c r="DH94" s="1909"/>
      <c r="DI94" s="271">
        <f>SUM('Sh1-Breakup'!CI91)</f>
        <v>103107</v>
      </c>
      <c r="DJ94" s="272">
        <f>SUM('Sh1-Breakup'!CJ91)</f>
        <v>138000.00000000003</v>
      </c>
      <c r="DK94" s="271">
        <f>SUM('Sh1-Breakup'!CK91)</f>
        <v>824856</v>
      </c>
      <c r="DL94" s="271">
        <f>SUM('Sh1-Breakup'!CL91)</f>
        <v>264610</v>
      </c>
      <c r="DM94" s="271">
        <f>SUM('Sh1-Breakup'!CO91)</f>
        <v>22850</v>
      </c>
      <c r="DN94" s="271" t="e">
        <f>SUM('Sh1-Breakup'!#REF!)</f>
        <v>#REF!</v>
      </c>
      <c r="DO94" s="271">
        <f>SUM('Sh1-Breakup'!CP91)</f>
        <v>20908</v>
      </c>
      <c r="DP94" s="188">
        <f>SUM('Sh1-Breakup'!CQ91)</f>
        <v>44160.94</v>
      </c>
      <c r="DQ94" s="186">
        <f>SUM('Sh1-Breakup'!CR91)</f>
        <v>9077</v>
      </c>
      <c r="DR94" s="188">
        <f>SUM('Sh1-Breakup'!CS91)</f>
        <v>19606.73</v>
      </c>
      <c r="DS94" s="324">
        <f>SUM('Sh1-Breakup'!CT91)</f>
        <v>61569</v>
      </c>
      <c r="DT94" s="272">
        <f>SUM('Sh1-Breakup'!DA91)</f>
        <v>8.80347600065951</v>
      </c>
      <c r="DU94" s="272">
        <f>SUM('Sh1-Breakup'!DB91)</f>
        <v>14.207775362318836</v>
      </c>
      <c r="DV94" s="272">
        <f>SUM('Sh1-Breakup'!DC91)</f>
        <v>7.46421193517414</v>
      </c>
      <c r="DW94" s="271">
        <f>SUM('Sh1-Breakup'!DD91)</f>
        <v>10794</v>
      </c>
      <c r="DX94" s="272">
        <f>SUM('Sh1-Breakup'!DE91)</f>
        <v>2.160045169108736</v>
      </c>
      <c r="DY94" s="272">
        <f>SUM('Sh1-Breakup'!DF91)</f>
        <v>8.640180676434944</v>
      </c>
      <c r="DZ94" s="271">
        <f>SUM('Sh1-Breakup'!DG91)</f>
        <v>499</v>
      </c>
      <c r="EA94" s="271">
        <f>SUM('Sh1-Breakup'!DI91)</f>
        <v>24538.999000000007</v>
      </c>
      <c r="EB94" s="271">
        <f>SUM('Sh1-Breakup'!DJ91)</f>
        <v>0</v>
      </c>
      <c r="EC94" s="317"/>
      <c r="ED94" s="1908" t="s">
        <v>118</v>
      </c>
      <c r="EE94" s="1909"/>
      <c r="EF94" s="271">
        <f>SUM('Sh1-Breakup'!CI91)</f>
        <v>103107</v>
      </c>
      <c r="EG94" s="272">
        <f>SUM('Sh1-Breakup'!CJ91)</f>
        <v>138000.00000000003</v>
      </c>
      <c r="EH94" s="271">
        <f>SUM('Sh1-Breakup'!CK91)</f>
        <v>824856</v>
      </c>
      <c r="EI94" s="271">
        <f>SUM('Sh1-Breakup'!CL91)</f>
        <v>264610</v>
      </c>
      <c r="EJ94" s="271">
        <f>SUM('Sh1-Breakup'!CO91)</f>
        <v>22850</v>
      </c>
      <c r="EK94" s="271" t="e">
        <f>SUM('Sh1-Breakup'!#REF!)</f>
        <v>#REF!</v>
      </c>
      <c r="EL94" s="271">
        <f>SUM('Sh1-Breakup'!CP91)</f>
        <v>20908</v>
      </c>
      <c r="EM94" s="272">
        <f>SUM('Sh1-Breakup'!CQ91)</f>
        <v>44160.94</v>
      </c>
      <c r="EN94" s="271">
        <f>SUM('Sh1-Breakup'!CR91)</f>
        <v>9077</v>
      </c>
      <c r="EO94" s="272">
        <f>SUM('Sh1-Breakup'!CS91)</f>
        <v>19606.73</v>
      </c>
      <c r="EP94" s="271">
        <f>SUM('Sh1-Breakup'!CT91)</f>
        <v>61569</v>
      </c>
      <c r="EQ94" s="272">
        <f>SUM('Sh1-Breakup'!DA91)</f>
        <v>8.80347600065951</v>
      </c>
      <c r="ER94" s="272">
        <f>SUM('Sh1-Breakup'!DB91)</f>
        <v>14.207775362318836</v>
      </c>
      <c r="ES94" s="272">
        <f>SUM('Sh1-Breakup'!DC91)</f>
        <v>7.46421193517414</v>
      </c>
      <c r="ET94" s="271">
        <f>SUM('Sh1-Breakup'!DD91)</f>
        <v>10794</v>
      </c>
      <c r="EU94" s="272">
        <f>SUM('Sh1-Breakup'!DE91)</f>
        <v>2.160045169108736</v>
      </c>
      <c r="EV94" s="272">
        <f>SUM('Sh1-Breakup'!DF91)</f>
        <v>8.640180676434944</v>
      </c>
      <c r="EW94" s="271">
        <f>SUM('Sh1-Breakup'!DG91)</f>
        <v>499</v>
      </c>
      <c r="EX94" s="271"/>
      <c r="EY94" s="271"/>
    </row>
    <row r="95" spans="1:133" ht="34.5">
      <c r="A95" s="163"/>
      <c r="B95" s="163"/>
      <c r="C95" s="160"/>
      <c r="D95" s="160"/>
      <c r="E95" s="160"/>
      <c r="F95" s="160"/>
      <c r="G95" s="160"/>
      <c r="H95" s="160"/>
      <c r="I95" s="160"/>
      <c r="J95" s="160"/>
      <c r="K95" s="160"/>
      <c r="L95" s="170"/>
      <c r="M95" s="160"/>
      <c r="N95" s="170"/>
      <c r="O95" s="170"/>
      <c r="P95" s="170"/>
      <c r="Q95" s="160"/>
      <c r="R95" s="170"/>
      <c r="S95" s="170"/>
      <c r="T95" s="176"/>
      <c r="U95" s="176"/>
      <c r="V95" s="176"/>
      <c r="W95" s="198"/>
      <c r="X95" s="198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8"/>
      <c r="AO95" s="188"/>
      <c r="AP95" s="186"/>
      <c r="AQ95" s="231"/>
      <c r="AR95" s="186"/>
      <c r="AS95" s="247"/>
      <c r="AT95" s="247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8"/>
      <c r="BG95" s="248"/>
      <c r="BH95" s="248"/>
      <c r="BI95" s="245"/>
      <c r="BJ95" s="248"/>
      <c r="BK95" s="248"/>
      <c r="BL95" s="246"/>
      <c r="BM95" s="284"/>
      <c r="BN95" s="245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DG95" s="317"/>
      <c r="DH95" s="317"/>
      <c r="DI95" s="317"/>
      <c r="DJ95" s="317"/>
      <c r="DK95" s="317"/>
      <c r="DL95" s="317"/>
      <c r="DM95" s="317"/>
      <c r="DN95" s="317"/>
      <c r="DO95" s="317"/>
      <c r="DP95" s="317"/>
      <c r="DQ95" s="317"/>
      <c r="DR95" s="317"/>
      <c r="DS95" s="317"/>
      <c r="DT95" s="317"/>
      <c r="DU95" s="317"/>
      <c r="DV95" s="317"/>
      <c r="DW95" s="317"/>
      <c r="DX95" s="317"/>
      <c r="DY95" s="317"/>
      <c r="DZ95" s="317"/>
      <c r="EA95" s="317"/>
      <c r="EB95" s="317"/>
      <c r="EC95" s="317"/>
    </row>
    <row r="96" spans="1:133" ht="49.5" customHeight="1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70"/>
      <c r="O96" s="160"/>
      <c r="P96" s="160"/>
      <c r="Q96" s="160"/>
      <c r="R96" s="160"/>
      <c r="S96" s="160"/>
      <c r="T96" s="176"/>
      <c r="U96" s="176"/>
      <c r="V96" s="176"/>
      <c r="W96" s="198"/>
      <c r="X96" s="184" t="s">
        <v>95</v>
      </c>
      <c r="Y96" s="186">
        <f>SUM('Sh1-Breakup'!CI26)</f>
        <v>5253</v>
      </c>
      <c r="Z96" s="186">
        <f>SUM('Sh1-Breakup'!CJ26)</f>
        <v>7258.6320000000005</v>
      </c>
      <c r="AA96" s="186">
        <f>SUM('Sh1-Breakup'!CK26)</f>
        <v>42024</v>
      </c>
      <c r="AB96" s="186">
        <f>SUM('Sh1-Breakup'!CL26)</f>
        <v>24221</v>
      </c>
      <c r="AC96" s="186">
        <f>SUM('Sh1-Breakup'!CO26)</f>
        <v>112</v>
      </c>
      <c r="AD96" s="186" t="e">
        <f>SUM('Sh1-Breakup'!#REF!)</f>
        <v>#REF!</v>
      </c>
      <c r="AE96" s="186">
        <f>SUM('Sh1-Breakup'!CP26)</f>
        <v>1029</v>
      </c>
      <c r="AF96" s="186">
        <f>SUM('Sh1-Breakup'!CQ26)</f>
        <v>1837.2199999999998</v>
      </c>
      <c r="AG96" s="186">
        <f>SUM('Sh1-Breakup'!CR26)</f>
        <v>731</v>
      </c>
      <c r="AH96" s="252">
        <f>SUM('Sh1-Breakup'!CS26)</f>
        <v>1306.55</v>
      </c>
      <c r="AI96" s="186">
        <f>SUM('Sh1-Breakup'!CT26)</f>
        <v>5532</v>
      </c>
      <c r="AJ96" s="188">
        <f>SUM('Sh1-Breakup'!DA26)</f>
        <v>13.915857605177994</v>
      </c>
      <c r="AK96" s="188">
        <f>SUM('Sh1-Breakup'!DB26)</f>
        <v>17.999948199605655</v>
      </c>
      <c r="AL96" s="188">
        <f>SUM('Sh1-Breakup'!DC26)</f>
        <v>13.163906339234725</v>
      </c>
      <c r="AM96" s="186">
        <f>SUM('Sh1-Breakup'!DD26)</f>
        <v>197</v>
      </c>
      <c r="AN96" s="188">
        <f>SUM('Sh1-Breakup'!DE26)</f>
        <v>1.7873461012311902</v>
      </c>
      <c r="AO96" s="188">
        <f>SUM('Sh1-Breakup'!DF26)</f>
        <v>7.149384404924761</v>
      </c>
      <c r="AP96" s="186">
        <f>SUM('Sh1-Breakup'!DG26)</f>
        <v>0</v>
      </c>
      <c r="AQ96" s="188">
        <f>SUM(AF96-AH96)</f>
        <v>530.6699999999998</v>
      </c>
      <c r="AR96" s="188">
        <v>2829.9</v>
      </c>
      <c r="AS96" s="247"/>
      <c r="AT96" s="252" t="s">
        <v>95</v>
      </c>
      <c r="AU96" s="255">
        <f>SUM('Sh1-Breakup'!CI16)</f>
        <v>2818</v>
      </c>
      <c r="AV96" s="255">
        <f>SUM('Sh1-Breakup'!CJ16)</f>
        <v>3368.8360000000002</v>
      </c>
      <c r="AW96" s="255">
        <f>SUM('Sh1-Breakup'!CK16)</f>
        <v>22544</v>
      </c>
      <c r="AX96" s="255">
        <f>SUM('Sh1-Breakup'!CL16)</f>
        <v>7514</v>
      </c>
      <c r="AY96" s="255">
        <f>SUM('Sh1-Breakup'!CO16)</f>
        <v>256</v>
      </c>
      <c r="AZ96" s="255" t="e">
        <f>SUM('Sh1-Breakup'!#REF!)</f>
        <v>#REF!</v>
      </c>
      <c r="BA96" s="255">
        <f>SUM('Sh1-Breakup'!CP16)</f>
        <v>457</v>
      </c>
      <c r="BB96" s="254">
        <f>SUM('Sh1-Breakup'!CQ16)</f>
        <v>827.5</v>
      </c>
      <c r="BC96" s="255">
        <f>SUM('Sh1-Breakup'!CR16)</f>
        <v>224</v>
      </c>
      <c r="BD96" s="254">
        <f>SUM('Sh1-Breakup'!CS16)</f>
        <v>386.85</v>
      </c>
      <c r="BE96" s="255">
        <f>SUM('Sh1-Breakup'!CT16)</f>
        <v>1327</v>
      </c>
      <c r="BF96" s="254">
        <f>SUM('Sh1-Breakup'!DA16)</f>
        <v>7.94889992902768</v>
      </c>
      <c r="BG96" s="254">
        <f>SUM('Sh1-Breakup'!DB16)</f>
        <v>11.483194788941937</v>
      </c>
      <c r="BH96" s="254">
        <f>SUM('Sh1-Breakup'!DC16)</f>
        <v>5.886266855926189</v>
      </c>
      <c r="BI96" s="255">
        <f>SUM('Sh1-Breakup'!DD16)</f>
        <v>127</v>
      </c>
      <c r="BJ96" s="254">
        <f>SUM('Sh1-Breakup'!DE16)</f>
        <v>1.7270089285714287</v>
      </c>
      <c r="BK96" s="254">
        <f>SUM('Sh1-Breakup'!DF16)</f>
        <v>6.908035714285715</v>
      </c>
      <c r="BL96" s="258">
        <f>SUM('Sh1-Breakup'!DG16)</f>
        <v>0</v>
      </c>
      <c r="BM96" s="256">
        <f>SUM(BB96-BD96)</f>
        <v>440.65</v>
      </c>
      <c r="BN96" s="255">
        <v>851.06</v>
      </c>
      <c r="DG96" s="317"/>
      <c r="DH96" s="317"/>
      <c r="DI96" s="317"/>
      <c r="DJ96" s="317"/>
      <c r="DK96" s="317"/>
      <c r="DL96" s="317"/>
      <c r="DM96" s="317"/>
      <c r="DN96" s="317"/>
      <c r="DO96" s="317"/>
      <c r="DP96" s="317"/>
      <c r="DQ96" s="317"/>
      <c r="DR96" s="317"/>
      <c r="DS96" s="317"/>
      <c r="DT96" s="317"/>
      <c r="DU96" s="317"/>
      <c r="DV96" s="317"/>
      <c r="DW96" s="317"/>
      <c r="DX96" s="317"/>
      <c r="DY96" s="317"/>
      <c r="DZ96" s="317"/>
      <c r="EA96" s="317"/>
      <c r="EB96" s="317"/>
      <c r="EC96" s="317"/>
    </row>
    <row r="97" spans="1:133" ht="49.5" customHeight="1">
      <c r="A97" s="160"/>
      <c r="B97" s="158" t="s">
        <v>95</v>
      </c>
      <c r="C97" s="175">
        <f>SUM('Sh1-Breakup'!CI82)</f>
        <v>3238</v>
      </c>
      <c r="D97" s="175">
        <f>SUM('Sh1-Breakup'!CJ82)</f>
        <v>4520.12</v>
      </c>
      <c r="E97" s="175">
        <f>SUM('Sh1-Breakup'!CK82)</f>
        <v>25904</v>
      </c>
      <c r="F97" s="175">
        <f>SUM('Sh1-Breakup'!CL82)</f>
        <v>1442</v>
      </c>
      <c r="G97" s="175">
        <f>SUM('Sh1-Breakup'!CO82)</f>
        <v>5</v>
      </c>
      <c r="H97" s="175" t="e">
        <f>SUM('Sh1-Breakup'!#REF!)</f>
        <v>#REF!</v>
      </c>
      <c r="I97" s="175">
        <f>SUM('Sh1-Breakup'!CP82)</f>
        <v>542</v>
      </c>
      <c r="J97" s="180">
        <f>SUM('Sh1-Breakup'!CQ82)</f>
        <v>1222.6</v>
      </c>
      <c r="K97" s="175">
        <f>SUM('Sh1-Breakup'!CR82)</f>
        <v>23</v>
      </c>
      <c r="L97" s="175">
        <f>SUM('Sh1-Breakup'!CS82)</f>
        <v>69.66</v>
      </c>
      <c r="M97" s="175">
        <f>SUM('Sh1-Breakup'!CT82)</f>
        <v>105</v>
      </c>
      <c r="N97" s="180">
        <f>SUM('Sh1-Breakup'!DA82)</f>
        <v>0.7103150092649784</v>
      </c>
      <c r="O97" s="175">
        <f>SUM('Sh1-Breakup'!DB82)</f>
        <v>1.5411095280656266</v>
      </c>
      <c r="P97" s="180">
        <f>SUM('Sh1-Breakup'!DC82)</f>
        <v>0.40534280420012353</v>
      </c>
      <c r="Q97" s="175">
        <f>SUM('Sh1-Breakup'!DD82)</f>
        <v>0</v>
      </c>
      <c r="R97" s="180">
        <f>SUM('Sh1-Breakup'!DE82)</f>
        <v>3.028695652173913</v>
      </c>
      <c r="S97" s="180">
        <f>SUM('Sh1-Breakup'!DF82)</f>
        <v>12.114782608695652</v>
      </c>
      <c r="T97" s="181">
        <f>SUM('Sh1-Breakup'!DG82)</f>
        <v>0</v>
      </c>
      <c r="U97" s="182">
        <f>SUM(J97-L97)</f>
        <v>1152.9399999999998</v>
      </c>
      <c r="V97" s="182">
        <v>1859.02</v>
      </c>
      <c r="W97" s="1795" t="s">
        <v>136</v>
      </c>
      <c r="X97" s="1795"/>
      <c r="Y97" s="186">
        <v>16167</v>
      </c>
      <c r="Z97" s="186">
        <v>22632.26</v>
      </c>
      <c r="AA97" s="186">
        <v>161670</v>
      </c>
      <c r="AB97" s="186">
        <v>96738</v>
      </c>
      <c r="AC97" s="186">
        <v>42791</v>
      </c>
      <c r="AD97" s="186">
        <v>38507</v>
      </c>
      <c r="AE97" s="186">
        <v>5483</v>
      </c>
      <c r="AF97" s="186">
        <v>7928.78</v>
      </c>
      <c r="AG97" s="186">
        <v>4484</v>
      </c>
      <c r="AH97" s="186">
        <v>6431.67</v>
      </c>
      <c r="AI97" s="186">
        <v>37553</v>
      </c>
      <c r="AJ97" s="188">
        <v>27.74</v>
      </c>
      <c r="AK97" s="188">
        <v>28.42</v>
      </c>
      <c r="AL97" s="188">
        <v>23.23</v>
      </c>
      <c r="AM97" s="186">
        <v>2190</v>
      </c>
      <c r="AN97" s="188">
        <v>1.43</v>
      </c>
      <c r="AO97" s="188">
        <v>4.1</v>
      </c>
      <c r="AP97" s="186">
        <v>0</v>
      </c>
      <c r="AQ97" s="184" t="s">
        <v>148</v>
      </c>
      <c r="AR97" s="186"/>
      <c r="AS97" s="1847" t="s">
        <v>117</v>
      </c>
      <c r="AT97" s="1788"/>
      <c r="AU97" s="255">
        <f>SUM(AU62)</f>
        <v>6745</v>
      </c>
      <c r="AV97" s="255">
        <f aca="true" t="shared" si="2" ref="AV97:BL97">SUM(AV62)</f>
        <v>9446.17</v>
      </c>
      <c r="AW97" s="255">
        <f t="shared" si="2"/>
        <v>67450</v>
      </c>
      <c r="AX97" s="255">
        <f t="shared" si="2"/>
        <v>27800</v>
      </c>
      <c r="AY97" s="255">
        <f t="shared" si="2"/>
        <v>9375</v>
      </c>
      <c r="AZ97" s="255">
        <f t="shared" si="2"/>
        <v>8546</v>
      </c>
      <c r="BA97" s="255">
        <f t="shared" si="2"/>
        <v>4498</v>
      </c>
      <c r="BB97" s="254">
        <f t="shared" si="2"/>
        <v>7668.9</v>
      </c>
      <c r="BC97" s="255">
        <f t="shared" si="2"/>
        <v>2636</v>
      </c>
      <c r="BD97" s="255">
        <f t="shared" si="2"/>
        <v>5522.46</v>
      </c>
      <c r="BE97" s="255">
        <f t="shared" si="2"/>
        <v>22094</v>
      </c>
      <c r="BF97" s="255">
        <f t="shared" si="2"/>
        <v>39.08</v>
      </c>
      <c r="BG97" s="254">
        <f t="shared" si="2"/>
        <v>58.46</v>
      </c>
      <c r="BH97" s="254">
        <f t="shared" si="2"/>
        <v>32.76</v>
      </c>
      <c r="BI97" s="255">
        <f t="shared" si="2"/>
        <v>1293</v>
      </c>
      <c r="BJ97" s="254">
        <f t="shared" si="2"/>
        <v>2.1</v>
      </c>
      <c r="BK97" s="254">
        <f t="shared" si="2"/>
        <v>5.99</v>
      </c>
      <c r="BL97" s="258">
        <f t="shared" si="2"/>
        <v>216</v>
      </c>
      <c r="BM97" s="258"/>
      <c r="BN97" s="255"/>
      <c r="DG97" s="317"/>
      <c r="DH97" s="317"/>
      <c r="DI97" s="317"/>
      <c r="DJ97" s="317"/>
      <c r="DK97" s="317"/>
      <c r="DL97" s="317"/>
      <c r="DM97" s="317"/>
      <c r="DN97" s="317"/>
      <c r="DO97" s="317"/>
      <c r="DP97" s="317"/>
      <c r="DQ97" s="317"/>
      <c r="DR97" s="317"/>
      <c r="DS97" s="317"/>
      <c r="DT97" s="317"/>
      <c r="DU97" s="317"/>
      <c r="DV97" s="317"/>
      <c r="DW97" s="317"/>
      <c r="DX97" s="317"/>
      <c r="DY97" s="317"/>
      <c r="DZ97" s="317"/>
      <c r="EA97" s="317"/>
      <c r="EB97" s="317"/>
      <c r="EC97" s="317"/>
    </row>
    <row r="98" spans="1:133" ht="49.5" customHeight="1">
      <c r="A98" s="160"/>
      <c r="B98" s="175" t="s">
        <v>117</v>
      </c>
      <c r="C98" s="175">
        <f>SUM('Sh1-Breakup'!CI90)</f>
        <v>25153</v>
      </c>
      <c r="D98" s="180">
        <f>SUM('Sh1-Breakup'!CJ90)</f>
        <v>34010.146</v>
      </c>
      <c r="E98" s="175">
        <f>SUM('Sh1-Breakup'!CK90)</f>
        <v>201224</v>
      </c>
      <c r="F98" s="175">
        <f>SUM('Sh1-Breakup'!CL90)</f>
        <v>39247</v>
      </c>
      <c r="G98" s="175">
        <f>SUM('Sh1-Breakup'!CO90)</f>
        <v>4817</v>
      </c>
      <c r="H98" s="175" t="e">
        <f>SUM('Sh1-Breakup'!#REF!)</f>
        <v>#REF!</v>
      </c>
      <c r="I98" s="175">
        <f>SUM('Sh1-Breakup'!CP90)</f>
        <v>2932</v>
      </c>
      <c r="J98" s="180">
        <f>SUM('Sh1-Breakup'!CQ90)</f>
        <v>9256.48</v>
      </c>
      <c r="K98" s="175">
        <f>SUM('Sh1-Breakup'!CR90)</f>
        <v>1644</v>
      </c>
      <c r="L98" s="175">
        <f>SUM('Sh1-Breakup'!CS90)</f>
        <v>4562.049999999999</v>
      </c>
      <c r="M98" s="175">
        <f>SUM('Sh1-Breakup'!CT90)</f>
        <v>13659</v>
      </c>
      <c r="N98" s="180">
        <f>SUM('Sh1-Breakup'!DA90)</f>
        <v>6.535999681946487</v>
      </c>
      <c r="O98" s="175">
        <f>SUM('Sh1-Breakup'!DB90)</f>
        <v>13.413791284518448</v>
      </c>
      <c r="P98" s="180">
        <f>SUM('Sh1-Breakup'!DC90)</f>
        <v>6.787957698882837</v>
      </c>
      <c r="Q98" s="175">
        <f>SUM('Sh1-Breakup'!DD90)</f>
        <v>2484</v>
      </c>
      <c r="R98" s="180">
        <f>SUM('Sh1-Breakup'!DE90)</f>
        <v>2.7749695863746955</v>
      </c>
      <c r="S98" s="180">
        <f>SUM('Sh1-Breakup'!DF90)</f>
        <v>11.099878345498782</v>
      </c>
      <c r="T98" s="181">
        <f>SUM('Sh1-Breakup'!DG90)</f>
        <v>0</v>
      </c>
      <c r="U98" s="171" t="s">
        <v>148</v>
      </c>
      <c r="V98" s="181"/>
      <c r="W98" s="1795" t="s">
        <v>118</v>
      </c>
      <c r="X98" s="1795"/>
      <c r="Y98" s="186">
        <f>SUM('Sh1-Breakup'!CI91)</f>
        <v>103107</v>
      </c>
      <c r="Z98" s="188">
        <f>SUM('Sh1-Breakup'!CJ91)</f>
        <v>138000.00000000003</v>
      </c>
      <c r="AA98" s="186">
        <f>SUM('Sh1-Breakup'!CK91)</f>
        <v>824856</v>
      </c>
      <c r="AB98" s="186">
        <f>SUM('Sh1-Breakup'!CL91)</f>
        <v>264610</v>
      </c>
      <c r="AC98" s="186">
        <f>SUM('Sh1-Breakup'!CO91)</f>
        <v>22850</v>
      </c>
      <c r="AD98" s="186" t="e">
        <f>SUM('Sh1-Breakup'!#REF!)</f>
        <v>#REF!</v>
      </c>
      <c r="AE98" s="186">
        <f>SUM('Sh1-Breakup'!CP91)</f>
        <v>20908</v>
      </c>
      <c r="AF98" s="188">
        <f>SUM('Sh1-Breakup'!CQ91)</f>
        <v>44160.94</v>
      </c>
      <c r="AG98" s="186">
        <f>SUM('Sh1-Breakup'!CR91)</f>
        <v>9077</v>
      </c>
      <c r="AH98" s="188">
        <f>SUM('Sh1-Breakup'!CS91)</f>
        <v>19606.73</v>
      </c>
      <c r="AI98" s="186">
        <f>SUM('Sh1-Breakup'!CT91)</f>
        <v>61569</v>
      </c>
      <c r="AJ98" s="188">
        <f>SUM('Sh1-Breakup'!DA91)</f>
        <v>8.80347600065951</v>
      </c>
      <c r="AK98" s="188">
        <f>SUM('Sh1-Breakup'!DB91)</f>
        <v>14.207775362318836</v>
      </c>
      <c r="AL98" s="188">
        <f>SUM('Sh1-Breakup'!DC91)</f>
        <v>7.46421193517414</v>
      </c>
      <c r="AM98" s="186">
        <f>SUM('Sh1-Breakup'!DD91)</f>
        <v>10794</v>
      </c>
      <c r="AN98" s="188">
        <f>SUM('Sh1-Breakup'!DE91)</f>
        <v>2.160045169108736</v>
      </c>
      <c r="AO98" s="188">
        <f>SUM('Sh1-Breakup'!DF91)</f>
        <v>8.640180676434944</v>
      </c>
      <c r="AP98" s="186">
        <f>SUM('Sh1-Breakup'!DG91)</f>
        <v>499</v>
      </c>
      <c r="AQ98" s="184" t="s">
        <v>148</v>
      </c>
      <c r="AR98" s="186"/>
      <c r="AS98" s="286" t="s">
        <v>118</v>
      </c>
      <c r="AT98" s="285"/>
      <c r="AU98" s="255">
        <f>SUM(AU63)</f>
        <v>103107</v>
      </c>
      <c r="AV98" s="254">
        <f aca="true" t="shared" si="3" ref="AV98:BL98">SUM(AV63)</f>
        <v>138000.00000000003</v>
      </c>
      <c r="AW98" s="255">
        <f t="shared" si="3"/>
        <v>824856</v>
      </c>
      <c r="AX98" s="255">
        <f t="shared" si="3"/>
        <v>264610</v>
      </c>
      <c r="AY98" s="255">
        <f t="shared" si="3"/>
        <v>22850</v>
      </c>
      <c r="AZ98" s="255" t="e">
        <f t="shared" si="3"/>
        <v>#REF!</v>
      </c>
      <c r="BA98" s="255">
        <f t="shared" si="3"/>
        <v>20908</v>
      </c>
      <c r="BB98" s="254">
        <f t="shared" si="3"/>
        <v>44160.94</v>
      </c>
      <c r="BC98" s="255">
        <f t="shared" si="3"/>
        <v>9077</v>
      </c>
      <c r="BD98" s="254">
        <f t="shared" si="3"/>
        <v>19606.73</v>
      </c>
      <c r="BE98" s="255">
        <f t="shared" si="3"/>
        <v>61569</v>
      </c>
      <c r="BF98" s="254">
        <f t="shared" si="3"/>
        <v>8.80347600065951</v>
      </c>
      <c r="BG98" s="254">
        <f t="shared" si="3"/>
        <v>14.207775362318836</v>
      </c>
      <c r="BH98" s="254">
        <f t="shared" si="3"/>
        <v>7.46421193517414</v>
      </c>
      <c r="BI98" s="255">
        <f t="shared" si="3"/>
        <v>10794</v>
      </c>
      <c r="BJ98" s="254">
        <f t="shared" si="3"/>
        <v>2.160045169108736</v>
      </c>
      <c r="BK98" s="254">
        <f t="shared" si="3"/>
        <v>8.640180676434944</v>
      </c>
      <c r="BL98" s="258">
        <f t="shared" si="3"/>
        <v>499</v>
      </c>
      <c r="BM98" s="258"/>
      <c r="BN98" s="255"/>
      <c r="DG98" s="317"/>
      <c r="DH98" s="317"/>
      <c r="DI98" s="317"/>
      <c r="DJ98" s="317"/>
      <c r="DK98" s="317"/>
      <c r="DL98" s="317"/>
      <c r="DM98" s="317"/>
      <c r="DN98" s="317"/>
      <c r="DO98" s="317"/>
      <c r="DP98" s="317"/>
      <c r="DQ98" s="317"/>
      <c r="DR98" s="317"/>
      <c r="DS98" s="317"/>
      <c r="DT98" s="317"/>
      <c r="DU98" s="317"/>
      <c r="DV98" s="317"/>
      <c r="DW98" s="317"/>
      <c r="DX98" s="317"/>
      <c r="DY98" s="317"/>
      <c r="DZ98" s="317"/>
      <c r="EA98" s="317"/>
      <c r="EB98" s="317"/>
      <c r="EC98" s="317"/>
    </row>
    <row r="99" spans="1:133" ht="34.5">
      <c r="A99" s="160"/>
      <c r="B99" s="175" t="s">
        <v>118</v>
      </c>
      <c r="C99" s="175">
        <f>SUM('Sh1-Breakup'!CI91)</f>
        <v>103107</v>
      </c>
      <c r="D99" s="180">
        <f>SUM('Sh1-Breakup'!CJ91)</f>
        <v>138000.00000000003</v>
      </c>
      <c r="E99" s="175">
        <f>SUM('Sh1-Breakup'!CK91)</f>
        <v>824856</v>
      </c>
      <c r="F99" s="175">
        <f>SUM('Sh1-Breakup'!CL91)</f>
        <v>264610</v>
      </c>
      <c r="G99" s="175">
        <f>SUM('Sh1-Breakup'!CO91)</f>
        <v>22850</v>
      </c>
      <c r="H99" s="175" t="e">
        <f>SUM('Sh1-Breakup'!#REF!)</f>
        <v>#REF!</v>
      </c>
      <c r="I99" s="175">
        <f>SUM('Sh1-Breakup'!CP91)</f>
        <v>20908</v>
      </c>
      <c r="J99" s="180">
        <f>SUM('Sh1-Breakup'!CQ91)</f>
        <v>44160.94</v>
      </c>
      <c r="K99" s="175">
        <f>SUM('Sh1-Breakup'!CR91)</f>
        <v>9077</v>
      </c>
      <c r="L99" s="175">
        <f>SUM('Sh1-Breakup'!CS91)</f>
        <v>19606.73</v>
      </c>
      <c r="M99" s="175">
        <f>SUM('Sh1-Breakup'!CT91)</f>
        <v>61569</v>
      </c>
      <c r="N99" s="180">
        <f>SUM('Sh1-Breakup'!DA91)</f>
        <v>8.80347600065951</v>
      </c>
      <c r="O99" s="180">
        <f>SUM('Sh1-Breakup'!DB91)</f>
        <v>14.207775362318836</v>
      </c>
      <c r="P99" s="180">
        <f>SUM('Sh1-Breakup'!DC91)</f>
        <v>7.46421193517414</v>
      </c>
      <c r="Q99" s="175">
        <f>SUM('Sh1-Breakup'!DD91)</f>
        <v>10794</v>
      </c>
      <c r="R99" s="180">
        <f>SUM('Sh1-Breakup'!DE91)</f>
        <v>2.160045169108736</v>
      </c>
      <c r="S99" s="180">
        <f>SUM('Sh1-Breakup'!DF91)</f>
        <v>8.640180676434944</v>
      </c>
      <c r="T99" s="175">
        <f>SUM('Sh1-Breakup'!DG91)</f>
        <v>499</v>
      </c>
      <c r="U99" s="171" t="s">
        <v>148</v>
      </c>
      <c r="V99" s="175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DG99" s="317"/>
      <c r="DH99" s="317"/>
      <c r="DI99" s="317"/>
      <c r="DJ99" s="317"/>
      <c r="DK99" s="317"/>
      <c r="DL99" s="317"/>
      <c r="DM99" s="317"/>
      <c r="DN99" s="317"/>
      <c r="DO99" s="317"/>
      <c r="DP99" s="317"/>
      <c r="DQ99" s="317"/>
      <c r="DR99" s="317"/>
      <c r="DS99" s="317"/>
      <c r="DT99" s="317"/>
      <c r="DU99" s="317"/>
      <c r="DV99" s="317"/>
      <c r="DW99" s="317"/>
      <c r="DX99" s="317"/>
      <c r="DY99" s="317"/>
      <c r="DZ99" s="317"/>
      <c r="EA99" s="317"/>
      <c r="EB99" s="317"/>
      <c r="EC99" s="317"/>
    </row>
    <row r="100" spans="1:133" ht="34.5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7"/>
      <c r="AA100" s="1945"/>
      <c r="AB100" s="194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</row>
    <row r="101" spans="1:133" ht="34.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7"/>
      <c r="DQ101" s="317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</row>
    <row r="102" spans="1:133" ht="34.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</row>
    <row r="103" spans="1:133" ht="34.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7"/>
      <c r="DQ103" s="317"/>
      <c r="DR103" s="317"/>
      <c r="DS103" s="317"/>
      <c r="DT103" s="317"/>
      <c r="DU103" s="317"/>
      <c r="DV103" s="317"/>
      <c r="DW103" s="317"/>
      <c r="DX103" s="317"/>
      <c r="DY103" s="317"/>
      <c r="DZ103" s="317"/>
      <c r="EA103" s="317"/>
      <c r="EB103" s="317"/>
      <c r="EC103" s="317"/>
    </row>
    <row r="104" spans="1:133" ht="34.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DG104" s="317"/>
      <c r="DH104" s="317"/>
      <c r="DI104" s="317"/>
      <c r="DJ104" s="317"/>
      <c r="DK104" s="317"/>
      <c r="DL104" s="317"/>
      <c r="DM104" s="317"/>
      <c r="DN104" s="317"/>
      <c r="DO104" s="317"/>
      <c r="DP104" s="317"/>
      <c r="DQ104" s="317"/>
      <c r="DR104" s="317"/>
      <c r="DS104" s="317"/>
      <c r="DT104" s="317"/>
      <c r="DU104" s="317"/>
      <c r="DV104" s="317"/>
      <c r="DW104" s="317"/>
      <c r="DX104" s="317"/>
      <c r="DY104" s="317"/>
      <c r="DZ104" s="317"/>
      <c r="EA104" s="317"/>
      <c r="EB104" s="317"/>
      <c r="EC104" s="317"/>
    </row>
    <row r="105" spans="1:133" ht="35.25" thickBot="1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DG105" s="317"/>
      <c r="DH105" s="317"/>
      <c r="DI105" s="317"/>
      <c r="DJ105" s="317"/>
      <c r="DK105" s="317"/>
      <c r="DL105" s="317"/>
      <c r="DM105" s="317"/>
      <c r="DN105" s="317"/>
      <c r="DO105" s="317"/>
      <c r="DP105" s="317"/>
      <c r="DQ105" s="317"/>
      <c r="DR105" s="317"/>
      <c r="DS105" s="317"/>
      <c r="DT105" s="317"/>
      <c r="DU105" s="317"/>
      <c r="DV105" s="317"/>
      <c r="DW105" s="317"/>
      <c r="DX105" s="317"/>
      <c r="DY105" s="317"/>
      <c r="DZ105" s="317"/>
      <c r="EA105" s="317"/>
      <c r="EB105" s="317"/>
      <c r="EC105" s="317"/>
    </row>
    <row r="106" spans="1:133" ht="91.5" thickBot="1">
      <c r="A106" s="1837" t="s">
        <v>302</v>
      </c>
      <c r="B106" s="1838"/>
      <c r="C106" s="1838"/>
      <c r="D106" s="1838"/>
      <c r="E106" s="1838"/>
      <c r="F106" s="1838"/>
      <c r="G106" s="1838"/>
      <c r="H106" s="1838"/>
      <c r="I106" s="1838"/>
      <c r="J106" s="1838"/>
      <c r="K106" s="1838"/>
      <c r="L106" s="1838"/>
      <c r="M106" s="1838"/>
      <c r="N106" s="1838"/>
      <c r="O106" s="1838"/>
      <c r="P106" s="1838"/>
      <c r="Q106" s="1838"/>
      <c r="R106" s="1838"/>
      <c r="S106" s="1838"/>
      <c r="T106" s="1838"/>
      <c r="U106" s="1838"/>
      <c r="V106" s="1838"/>
      <c r="W106" s="1843" t="s">
        <v>305</v>
      </c>
      <c r="X106" s="1843"/>
      <c r="Y106" s="1843"/>
      <c r="Z106" s="1843"/>
      <c r="AA106" s="1843"/>
      <c r="AB106" s="1843"/>
      <c r="AC106" s="1843"/>
      <c r="AD106" s="1843"/>
      <c r="AE106" s="1843"/>
      <c r="AF106" s="1843"/>
      <c r="AG106" s="1843"/>
      <c r="AH106" s="1843"/>
      <c r="AI106" s="1843"/>
      <c r="AJ106" s="1843"/>
      <c r="AK106" s="1843"/>
      <c r="AL106" s="1843"/>
      <c r="AM106" s="1843"/>
      <c r="AN106" s="1843"/>
      <c r="AO106" s="1843"/>
      <c r="AP106" s="1843"/>
      <c r="AQ106" s="245"/>
      <c r="AR106" s="245"/>
      <c r="AS106" s="1755" t="s">
        <v>310</v>
      </c>
      <c r="AT106" s="1756"/>
      <c r="AU106" s="1756"/>
      <c r="AV106" s="1756"/>
      <c r="AW106" s="1756"/>
      <c r="AX106" s="1756"/>
      <c r="AY106" s="1756"/>
      <c r="AZ106" s="1756"/>
      <c r="BA106" s="1756"/>
      <c r="BB106" s="1756"/>
      <c r="BC106" s="1756"/>
      <c r="BD106" s="1756"/>
      <c r="BE106" s="1756"/>
      <c r="BF106" s="1756"/>
      <c r="BG106" s="1756"/>
      <c r="BH106" s="1756"/>
      <c r="BI106" s="1756"/>
      <c r="BJ106" s="1756"/>
      <c r="BK106" s="1756"/>
      <c r="BL106" s="1756"/>
      <c r="BM106" s="1756"/>
      <c r="BN106" s="1757"/>
      <c r="CK106" s="1755" t="s">
        <v>296</v>
      </c>
      <c r="CL106" s="1756"/>
      <c r="CM106" s="1756"/>
      <c r="CN106" s="1756"/>
      <c r="CO106" s="1756"/>
      <c r="CP106" s="1756"/>
      <c r="CQ106" s="1756"/>
      <c r="CR106" s="1756"/>
      <c r="CS106" s="1756"/>
      <c r="CT106" s="1756"/>
      <c r="CU106" s="1756"/>
      <c r="CV106" s="1756"/>
      <c r="CW106" s="1756"/>
      <c r="CX106" s="1756"/>
      <c r="CY106" s="1756"/>
      <c r="CZ106" s="1756"/>
      <c r="DA106" s="1756"/>
      <c r="DB106" s="1756"/>
      <c r="DC106" s="1756"/>
      <c r="DD106" s="1756"/>
      <c r="DE106" s="1756"/>
      <c r="DF106" s="1757"/>
      <c r="DG106" s="1759" t="s">
        <v>321</v>
      </c>
      <c r="DH106" s="1759"/>
      <c r="DI106" s="1759"/>
      <c r="DJ106" s="1759"/>
      <c r="DK106" s="1759"/>
      <c r="DL106" s="1759"/>
      <c r="DM106" s="1759"/>
      <c r="DN106" s="1759"/>
      <c r="DO106" s="1759"/>
      <c r="DP106" s="1759"/>
      <c r="DQ106" s="1759"/>
      <c r="DR106" s="1759"/>
      <c r="DS106" s="1759"/>
      <c r="DT106" s="1759"/>
      <c r="DU106" s="1759"/>
      <c r="DV106" s="1759"/>
      <c r="DW106" s="1759"/>
      <c r="DX106" s="1759"/>
      <c r="DY106" s="1759"/>
      <c r="DZ106" s="1759"/>
      <c r="EA106" s="1759"/>
      <c r="EB106" s="1892"/>
      <c r="EC106" s="317"/>
    </row>
    <row r="107" spans="1:133" ht="36" thickBot="1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814"/>
      <c r="X107" s="1814"/>
      <c r="Y107" s="1814"/>
      <c r="Z107" s="1814"/>
      <c r="AA107" s="1814"/>
      <c r="AB107" s="1814"/>
      <c r="AC107" s="1814"/>
      <c r="AD107" s="1814"/>
      <c r="AE107" s="1814"/>
      <c r="AF107" s="1814"/>
      <c r="AG107" s="1814"/>
      <c r="AH107" s="1814"/>
      <c r="AI107" s="1814"/>
      <c r="AJ107" s="1814"/>
      <c r="AK107" s="1814"/>
      <c r="AL107" s="1814"/>
      <c r="AM107" s="1814"/>
      <c r="AN107" s="1814"/>
      <c r="AO107" s="1814"/>
      <c r="AP107" s="245"/>
      <c r="AQ107" s="245"/>
      <c r="AR107" s="245"/>
      <c r="AS107" s="196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217"/>
      <c r="CK107" s="1799"/>
      <c r="CL107" s="1799"/>
      <c r="CM107" s="1799"/>
      <c r="CN107" s="1799"/>
      <c r="CO107" s="1799"/>
      <c r="CP107" s="1799"/>
      <c r="CQ107" s="1799"/>
      <c r="CR107" s="1799"/>
      <c r="CS107" s="1799"/>
      <c r="CT107" s="1799"/>
      <c r="CU107" s="1799"/>
      <c r="CV107" s="1799"/>
      <c r="CW107" s="1799"/>
      <c r="CX107" s="1799"/>
      <c r="CY107" s="1799"/>
      <c r="CZ107" s="1799"/>
      <c r="DA107" s="1799"/>
      <c r="DB107" s="1799"/>
      <c r="DC107" s="1799"/>
      <c r="DD107" s="141"/>
      <c r="DE107" s="141"/>
      <c r="DF107" s="141"/>
      <c r="DG107" s="1922"/>
      <c r="DH107" s="1922"/>
      <c r="DI107" s="1922"/>
      <c r="DJ107" s="1922"/>
      <c r="DK107" s="1922"/>
      <c r="DL107" s="1922"/>
      <c r="DM107" s="1922"/>
      <c r="DN107" s="1922"/>
      <c r="DO107" s="1922"/>
      <c r="DP107" s="1922"/>
      <c r="DQ107" s="1922"/>
      <c r="DR107" s="1922"/>
      <c r="DS107" s="1922"/>
      <c r="DT107" s="1922"/>
      <c r="DU107" s="1922"/>
      <c r="DV107" s="1922"/>
      <c r="DW107" s="1922"/>
      <c r="DX107" s="1922"/>
      <c r="DY107" s="1922"/>
      <c r="DZ107" s="318"/>
      <c r="EA107" s="317"/>
      <c r="EB107" s="317"/>
      <c r="EC107" s="317"/>
    </row>
    <row r="108" spans="1:133" ht="78" customHeight="1" thickBot="1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97" t="s">
        <v>0</v>
      </c>
      <c r="X108" s="1797" t="s">
        <v>84</v>
      </c>
      <c r="Y108" s="1796" t="s">
        <v>239</v>
      </c>
      <c r="Z108" s="1796"/>
      <c r="AA108" s="1796"/>
      <c r="AB108" s="1797" t="s">
        <v>4</v>
      </c>
      <c r="AC108" s="1797" t="s">
        <v>5</v>
      </c>
      <c r="AD108" s="1797" t="s">
        <v>6</v>
      </c>
      <c r="AE108" s="1797" t="s">
        <v>7</v>
      </c>
      <c r="AF108" s="1797"/>
      <c r="AG108" s="1797" t="s">
        <v>92</v>
      </c>
      <c r="AH108" s="1797"/>
      <c r="AI108" s="1797"/>
      <c r="AJ108" s="1797" t="s">
        <v>10</v>
      </c>
      <c r="AK108" s="1797"/>
      <c r="AL108" s="1797"/>
      <c r="AM108" s="1797" t="s">
        <v>14</v>
      </c>
      <c r="AN108" s="1797" t="s">
        <v>16</v>
      </c>
      <c r="AO108" s="1797" t="s">
        <v>15</v>
      </c>
      <c r="AP108" s="1797" t="s">
        <v>203</v>
      </c>
      <c r="AQ108" s="1797" t="s">
        <v>226</v>
      </c>
      <c r="AR108" s="1797" t="s">
        <v>236</v>
      </c>
      <c r="AS108" s="1769" t="s">
        <v>0</v>
      </c>
      <c r="AT108" s="1772" t="s">
        <v>84</v>
      </c>
      <c r="AU108" s="1815" t="s">
        <v>239</v>
      </c>
      <c r="AV108" s="1816"/>
      <c r="AW108" s="192"/>
      <c r="AX108" s="1769" t="s">
        <v>4</v>
      </c>
      <c r="AY108" s="1769" t="s">
        <v>5</v>
      </c>
      <c r="AZ108" s="1769" t="s">
        <v>6</v>
      </c>
      <c r="BA108" s="1782" t="s">
        <v>7</v>
      </c>
      <c r="BB108" s="1783"/>
      <c r="BC108" s="1782" t="s">
        <v>92</v>
      </c>
      <c r="BD108" s="1845"/>
      <c r="BE108" s="1783"/>
      <c r="BF108" s="1817" t="s">
        <v>10</v>
      </c>
      <c r="BG108" s="1818"/>
      <c r="BH108" s="1810"/>
      <c r="BI108" s="1772" t="s">
        <v>14</v>
      </c>
      <c r="BJ108" s="1772" t="s">
        <v>16</v>
      </c>
      <c r="BK108" s="1782" t="s">
        <v>15</v>
      </c>
      <c r="BL108" s="1861" t="s">
        <v>85</v>
      </c>
      <c r="BM108" s="1876" t="s">
        <v>146</v>
      </c>
      <c r="BN108" s="1769" t="s">
        <v>147</v>
      </c>
      <c r="CK108" s="1798" t="s">
        <v>0</v>
      </c>
      <c r="CL108" s="1798" t="s">
        <v>84</v>
      </c>
      <c r="CM108" s="1794" t="s">
        <v>239</v>
      </c>
      <c r="CN108" s="1794"/>
      <c r="CO108" s="1794"/>
      <c r="CP108" s="1798" t="s">
        <v>4</v>
      </c>
      <c r="CQ108" s="1798" t="s">
        <v>5</v>
      </c>
      <c r="CR108" s="1798" t="s">
        <v>6</v>
      </c>
      <c r="CS108" s="1798" t="s">
        <v>7</v>
      </c>
      <c r="CT108" s="1798"/>
      <c r="CU108" s="1798" t="s">
        <v>92</v>
      </c>
      <c r="CV108" s="1798"/>
      <c r="CW108" s="1798"/>
      <c r="CX108" s="1798" t="s">
        <v>10</v>
      </c>
      <c r="CY108" s="1798"/>
      <c r="CZ108" s="1798"/>
      <c r="DA108" s="1798" t="s">
        <v>14</v>
      </c>
      <c r="DB108" s="1797" t="s">
        <v>16</v>
      </c>
      <c r="DC108" s="1797" t="s">
        <v>15</v>
      </c>
      <c r="DD108" s="1797" t="s">
        <v>202</v>
      </c>
      <c r="DE108" s="1797" t="s">
        <v>234</v>
      </c>
      <c r="DF108" s="1797" t="s">
        <v>233</v>
      </c>
      <c r="DG108" s="1923" t="s">
        <v>0</v>
      </c>
      <c r="DH108" s="1916" t="s">
        <v>84</v>
      </c>
      <c r="DI108" s="1926" t="s">
        <v>239</v>
      </c>
      <c r="DJ108" s="1926"/>
      <c r="DK108" s="1926"/>
      <c r="DL108" s="1916" t="s">
        <v>4</v>
      </c>
      <c r="DM108" s="1916" t="s">
        <v>5</v>
      </c>
      <c r="DN108" s="1916" t="s">
        <v>6</v>
      </c>
      <c r="DO108" s="1916" t="s">
        <v>7</v>
      </c>
      <c r="DP108" s="1916"/>
      <c r="DQ108" s="1916" t="s">
        <v>92</v>
      </c>
      <c r="DR108" s="1916"/>
      <c r="DS108" s="1916"/>
      <c r="DT108" s="1916" t="s">
        <v>10</v>
      </c>
      <c r="DU108" s="1916"/>
      <c r="DV108" s="1916"/>
      <c r="DW108" s="1916" t="s">
        <v>14</v>
      </c>
      <c r="DX108" s="1916" t="s">
        <v>16</v>
      </c>
      <c r="DY108" s="1902" t="s">
        <v>15</v>
      </c>
      <c r="DZ108" s="1798" t="s">
        <v>202</v>
      </c>
      <c r="EA108" s="1903" t="s">
        <v>224</v>
      </c>
      <c r="EB108" s="1798" t="s">
        <v>225</v>
      </c>
      <c r="EC108" s="317"/>
    </row>
    <row r="109" spans="1:133" ht="33.75" customHeight="1">
      <c r="A109" s="1801" t="s">
        <v>0</v>
      </c>
      <c r="B109" s="1801" t="s">
        <v>84</v>
      </c>
      <c r="C109" s="1803" t="s">
        <v>239</v>
      </c>
      <c r="D109" s="1803"/>
      <c r="E109" s="1803"/>
      <c r="F109" s="1801" t="s">
        <v>4</v>
      </c>
      <c r="G109" s="1801" t="s">
        <v>5</v>
      </c>
      <c r="H109" s="1801" t="s">
        <v>6</v>
      </c>
      <c r="I109" s="1801" t="s">
        <v>7</v>
      </c>
      <c r="J109" s="1801"/>
      <c r="K109" s="1801" t="s">
        <v>92</v>
      </c>
      <c r="L109" s="1801"/>
      <c r="M109" s="1801"/>
      <c r="N109" s="1801" t="s">
        <v>10</v>
      </c>
      <c r="O109" s="1801"/>
      <c r="P109" s="1801"/>
      <c r="Q109" s="1801" t="s">
        <v>14</v>
      </c>
      <c r="R109" s="1801" t="s">
        <v>16</v>
      </c>
      <c r="S109" s="1801" t="s">
        <v>15</v>
      </c>
      <c r="T109" s="1801" t="s">
        <v>231</v>
      </c>
      <c r="U109" s="1840" t="s">
        <v>226</v>
      </c>
      <c r="V109" s="1868" t="s">
        <v>214</v>
      </c>
      <c r="W109" s="1844"/>
      <c r="X109" s="1797"/>
      <c r="Y109" s="1797" t="s">
        <v>2</v>
      </c>
      <c r="Z109" s="1797" t="s">
        <v>3</v>
      </c>
      <c r="AA109" s="1797" t="s">
        <v>68</v>
      </c>
      <c r="AB109" s="1797"/>
      <c r="AC109" s="1797"/>
      <c r="AD109" s="1797"/>
      <c r="AE109" s="1797"/>
      <c r="AF109" s="1797"/>
      <c r="AG109" s="1797"/>
      <c r="AH109" s="1797"/>
      <c r="AI109" s="1797"/>
      <c r="AJ109" s="1797"/>
      <c r="AK109" s="1797"/>
      <c r="AL109" s="1797"/>
      <c r="AM109" s="1797"/>
      <c r="AN109" s="1797"/>
      <c r="AO109" s="1797"/>
      <c r="AP109" s="1797"/>
      <c r="AQ109" s="1797"/>
      <c r="AR109" s="1797"/>
      <c r="AS109" s="1770"/>
      <c r="AT109" s="1770"/>
      <c r="AU109" s="1769" t="s">
        <v>2</v>
      </c>
      <c r="AV109" s="1769" t="s">
        <v>3</v>
      </c>
      <c r="AW109" s="1769" t="s">
        <v>68</v>
      </c>
      <c r="AX109" s="1770"/>
      <c r="AY109" s="1770"/>
      <c r="AZ109" s="1770"/>
      <c r="BA109" s="1784"/>
      <c r="BB109" s="1785"/>
      <c r="BC109" s="1784"/>
      <c r="BD109" s="1846"/>
      <c r="BE109" s="1785"/>
      <c r="BF109" s="193"/>
      <c r="BG109" s="193"/>
      <c r="BH109" s="193"/>
      <c r="BI109" s="1770"/>
      <c r="BJ109" s="1770"/>
      <c r="BK109" s="1859"/>
      <c r="BL109" s="1862"/>
      <c r="BM109" s="1877"/>
      <c r="BN109" s="1770"/>
      <c r="CK109" s="1800"/>
      <c r="CL109" s="1798"/>
      <c r="CM109" s="1798" t="s">
        <v>2</v>
      </c>
      <c r="CN109" s="1798" t="s">
        <v>3</v>
      </c>
      <c r="CO109" s="1798" t="s">
        <v>68</v>
      </c>
      <c r="CP109" s="1798"/>
      <c r="CQ109" s="1798"/>
      <c r="CR109" s="1798"/>
      <c r="CS109" s="1798"/>
      <c r="CT109" s="1798"/>
      <c r="CU109" s="1798"/>
      <c r="CV109" s="1798"/>
      <c r="CW109" s="1798"/>
      <c r="CX109" s="1798"/>
      <c r="CY109" s="1798"/>
      <c r="CZ109" s="1798"/>
      <c r="DA109" s="1798"/>
      <c r="DB109" s="1797"/>
      <c r="DC109" s="1797"/>
      <c r="DD109" s="1797"/>
      <c r="DE109" s="1797"/>
      <c r="DF109" s="1797"/>
      <c r="DG109" s="1924"/>
      <c r="DH109" s="1798"/>
      <c r="DI109" s="1798" t="s">
        <v>2</v>
      </c>
      <c r="DJ109" s="1798" t="s">
        <v>3</v>
      </c>
      <c r="DK109" s="1798" t="s">
        <v>68</v>
      </c>
      <c r="DL109" s="1798"/>
      <c r="DM109" s="1798"/>
      <c r="DN109" s="1798"/>
      <c r="DO109" s="1798"/>
      <c r="DP109" s="1798"/>
      <c r="DQ109" s="1798"/>
      <c r="DR109" s="1798"/>
      <c r="DS109" s="1798"/>
      <c r="DT109" s="1798"/>
      <c r="DU109" s="1798"/>
      <c r="DV109" s="1798"/>
      <c r="DW109" s="1798"/>
      <c r="DX109" s="1798"/>
      <c r="DY109" s="1927"/>
      <c r="DZ109" s="1798"/>
      <c r="EA109" s="1932"/>
      <c r="EB109" s="1798"/>
      <c r="EC109" s="317"/>
    </row>
    <row r="110" spans="1:133" ht="44.25" customHeight="1">
      <c r="A110" s="1802"/>
      <c r="B110" s="1801"/>
      <c r="C110" s="1801" t="s">
        <v>2</v>
      </c>
      <c r="D110" s="1801" t="s">
        <v>3</v>
      </c>
      <c r="E110" s="1801" t="s">
        <v>68</v>
      </c>
      <c r="F110" s="1801"/>
      <c r="G110" s="1801"/>
      <c r="H110" s="1801"/>
      <c r="I110" s="1801"/>
      <c r="J110" s="1801"/>
      <c r="K110" s="1801"/>
      <c r="L110" s="1801"/>
      <c r="M110" s="1801"/>
      <c r="N110" s="1801"/>
      <c r="O110" s="1801"/>
      <c r="P110" s="1801"/>
      <c r="Q110" s="1801"/>
      <c r="R110" s="1801"/>
      <c r="S110" s="1801"/>
      <c r="T110" s="1801"/>
      <c r="U110" s="1841"/>
      <c r="V110" s="1828"/>
      <c r="W110" s="1844"/>
      <c r="X110" s="1797"/>
      <c r="Y110" s="1797"/>
      <c r="Z110" s="1797"/>
      <c r="AA110" s="1797"/>
      <c r="AB110" s="1797"/>
      <c r="AC110" s="1797"/>
      <c r="AD110" s="1797"/>
      <c r="AE110" s="1797" t="s">
        <v>8</v>
      </c>
      <c r="AF110" s="1797" t="s">
        <v>9</v>
      </c>
      <c r="AG110" s="1797" t="s">
        <v>73</v>
      </c>
      <c r="AH110" s="1797" t="s">
        <v>9</v>
      </c>
      <c r="AI110" s="1797" t="s">
        <v>70</v>
      </c>
      <c r="AJ110" s="1797" t="s">
        <v>11</v>
      </c>
      <c r="AK110" s="1797" t="s">
        <v>12</v>
      </c>
      <c r="AL110" s="1797" t="s">
        <v>13</v>
      </c>
      <c r="AM110" s="1797"/>
      <c r="AN110" s="1797"/>
      <c r="AO110" s="1797"/>
      <c r="AP110" s="1797"/>
      <c r="AQ110" s="1797"/>
      <c r="AR110" s="1797"/>
      <c r="AS110" s="1770"/>
      <c r="AT110" s="1770"/>
      <c r="AU110" s="1770"/>
      <c r="AV110" s="1770"/>
      <c r="AW110" s="1770"/>
      <c r="AX110" s="1770"/>
      <c r="AY110" s="1770"/>
      <c r="AZ110" s="1770"/>
      <c r="BA110" s="1769" t="s">
        <v>8</v>
      </c>
      <c r="BB110" s="1769" t="s">
        <v>9</v>
      </c>
      <c r="BC110" s="1769" t="s">
        <v>73</v>
      </c>
      <c r="BD110" s="1769" t="s">
        <v>9</v>
      </c>
      <c r="BE110" s="1769" t="s">
        <v>70</v>
      </c>
      <c r="BF110" s="1769" t="s">
        <v>11</v>
      </c>
      <c r="BG110" s="1769" t="s">
        <v>12</v>
      </c>
      <c r="BH110" s="1769" t="s">
        <v>13</v>
      </c>
      <c r="BI110" s="1770"/>
      <c r="BJ110" s="1770"/>
      <c r="BK110" s="1859"/>
      <c r="BL110" s="1862"/>
      <c r="BM110" s="1877"/>
      <c r="BN110" s="1770"/>
      <c r="CK110" s="1800"/>
      <c r="CL110" s="1798"/>
      <c r="CM110" s="1798"/>
      <c r="CN110" s="1798"/>
      <c r="CO110" s="1798"/>
      <c r="CP110" s="1798"/>
      <c r="CQ110" s="1798"/>
      <c r="CR110" s="1798"/>
      <c r="CS110" s="1798" t="s">
        <v>8</v>
      </c>
      <c r="CT110" s="1798" t="s">
        <v>9</v>
      </c>
      <c r="CU110" s="1798" t="s">
        <v>73</v>
      </c>
      <c r="CV110" s="1798" t="s">
        <v>9</v>
      </c>
      <c r="CW110" s="1798" t="s">
        <v>70</v>
      </c>
      <c r="CX110" s="1798" t="s">
        <v>11</v>
      </c>
      <c r="CY110" s="1798" t="s">
        <v>12</v>
      </c>
      <c r="CZ110" s="1798" t="s">
        <v>13</v>
      </c>
      <c r="DA110" s="1798"/>
      <c r="DB110" s="1797"/>
      <c r="DC110" s="1797"/>
      <c r="DD110" s="1797"/>
      <c r="DE110" s="1797"/>
      <c r="DF110" s="1797"/>
      <c r="DG110" s="1924"/>
      <c r="DH110" s="1798"/>
      <c r="DI110" s="1798"/>
      <c r="DJ110" s="1798"/>
      <c r="DK110" s="1798"/>
      <c r="DL110" s="1798"/>
      <c r="DM110" s="1798"/>
      <c r="DN110" s="1798"/>
      <c r="DO110" s="1798" t="s">
        <v>8</v>
      </c>
      <c r="DP110" s="1798" t="s">
        <v>9</v>
      </c>
      <c r="DQ110" s="1798" t="s">
        <v>73</v>
      </c>
      <c r="DR110" s="1798" t="s">
        <v>9</v>
      </c>
      <c r="DS110" s="1798" t="s">
        <v>70</v>
      </c>
      <c r="DT110" s="1798" t="s">
        <v>11</v>
      </c>
      <c r="DU110" s="1798" t="s">
        <v>12</v>
      </c>
      <c r="DV110" s="1798" t="s">
        <v>13</v>
      </c>
      <c r="DW110" s="1798"/>
      <c r="DX110" s="1798"/>
      <c r="DY110" s="1927"/>
      <c r="DZ110" s="1798"/>
      <c r="EA110" s="1932"/>
      <c r="EB110" s="1798"/>
      <c r="EC110" s="317"/>
    </row>
    <row r="111" spans="1:133" ht="30" customHeight="1">
      <c r="A111" s="1802"/>
      <c r="B111" s="1801"/>
      <c r="C111" s="1801"/>
      <c r="D111" s="1801"/>
      <c r="E111" s="1801"/>
      <c r="F111" s="1801"/>
      <c r="G111" s="1801"/>
      <c r="H111" s="1801"/>
      <c r="I111" s="1801" t="s">
        <v>8</v>
      </c>
      <c r="J111" s="1801" t="s">
        <v>9</v>
      </c>
      <c r="K111" s="1801" t="s">
        <v>73</v>
      </c>
      <c r="L111" s="1801" t="s">
        <v>9</v>
      </c>
      <c r="M111" s="1801" t="s">
        <v>70</v>
      </c>
      <c r="N111" s="1801" t="s">
        <v>11</v>
      </c>
      <c r="O111" s="1801" t="s">
        <v>12</v>
      </c>
      <c r="P111" s="1801" t="s">
        <v>13</v>
      </c>
      <c r="Q111" s="1801"/>
      <c r="R111" s="1801"/>
      <c r="S111" s="1801"/>
      <c r="T111" s="1801"/>
      <c r="U111" s="1841"/>
      <c r="V111" s="1828"/>
      <c r="W111" s="1844"/>
      <c r="X111" s="1797"/>
      <c r="Y111" s="1797"/>
      <c r="Z111" s="1797"/>
      <c r="AA111" s="1797"/>
      <c r="AB111" s="1797"/>
      <c r="AC111" s="1797"/>
      <c r="AD111" s="1797"/>
      <c r="AE111" s="1797"/>
      <c r="AF111" s="1797"/>
      <c r="AG111" s="1797"/>
      <c r="AH111" s="1797"/>
      <c r="AI111" s="1797"/>
      <c r="AJ111" s="1797"/>
      <c r="AK111" s="1797"/>
      <c r="AL111" s="1797"/>
      <c r="AM111" s="1797"/>
      <c r="AN111" s="1797"/>
      <c r="AO111" s="1797"/>
      <c r="AP111" s="1797"/>
      <c r="AQ111" s="1797"/>
      <c r="AR111" s="1797"/>
      <c r="AS111" s="1770"/>
      <c r="AT111" s="1770"/>
      <c r="AU111" s="1770"/>
      <c r="AV111" s="1770"/>
      <c r="AW111" s="1770"/>
      <c r="AX111" s="1770"/>
      <c r="AY111" s="1770"/>
      <c r="AZ111" s="1770"/>
      <c r="BA111" s="1770"/>
      <c r="BB111" s="1770"/>
      <c r="BC111" s="1770"/>
      <c r="BD111" s="1770"/>
      <c r="BE111" s="1770"/>
      <c r="BF111" s="1770"/>
      <c r="BG111" s="1770"/>
      <c r="BH111" s="1770"/>
      <c r="BI111" s="1770"/>
      <c r="BJ111" s="1770"/>
      <c r="BK111" s="1859"/>
      <c r="BL111" s="1862"/>
      <c r="BM111" s="1877"/>
      <c r="BN111" s="1770"/>
      <c r="CK111" s="1800"/>
      <c r="CL111" s="1798"/>
      <c r="CM111" s="1798"/>
      <c r="CN111" s="1798"/>
      <c r="CO111" s="1798"/>
      <c r="CP111" s="1798"/>
      <c r="CQ111" s="1798"/>
      <c r="CR111" s="1798"/>
      <c r="CS111" s="1798"/>
      <c r="CT111" s="1798"/>
      <c r="CU111" s="1798"/>
      <c r="CV111" s="1798"/>
      <c r="CW111" s="1798"/>
      <c r="CX111" s="1798"/>
      <c r="CY111" s="1798"/>
      <c r="CZ111" s="1798"/>
      <c r="DA111" s="1798"/>
      <c r="DB111" s="1797"/>
      <c r="DC111" s="1797"/>
      <c r="DD111" s="1797"/>
      <c r="DE111" s="1797"/>
      <c r="DF111" s="1797"/>
      <c r="DG111" s="1924"/>
      <c r="DH111" s="1798"/>
      <c r="DI111" s="1798"/>
      <c r="DJ111" s="1798"/>
      <c r="DK111" s="1798"/>
      <c r="DL111" s="1798"/>
      <c r="DM111" s="1798"/>
      <c r="DN111" s="1798"/>
      <c r="DO111" s="1798"/>
      <c r="DP111" s="1798"/>
      <c r="DQ111" s="1798"/>
      <c r="DR111" s="1798"/>
      <c r="DS111" s="1798"/>
      <c r="DT111" s="1798"/>
      <c r="DU111" s="1798"/>
      <c r="DV111" s="1798"/>
      <c r="DW111" s="1798"/>
      <c r="DX111" s="1798"/>
      <c r="DY111" s="1927"/>
      <c r="DZ111" s="1798"/>
      <c r="EA111" s="1932"/>
      <c r="EB111" s="1798"/>
      <c r="EC111" s="317"/>
    </row>
    <row r="112" spans="1:133" ht="136.5" customHeight="1" thickBot="1">
      <c r="A112" s="1802"/>
      <c r="B112" s="1801"/>
      <c r="C112" s="1801"/>
      <c r="D112" s="1801"/>
      <c r="E112" s="1801"/>
      <c r="F112" s="1801"/>
      <c r="G112" s="1801"/>
      <c r="H112" s="1801"/>
      <c r="I112" s="1801"/>
      <c r="J112" s="1801"/>
      <c r="K112" s="1801"/>
      <c r="L112" s="1801"/>
      <c r="M112" s="1801"/>
      <c r="N112" s="1801"/>
      <c r="O112" s="1801"/>
      <c r="P112" s="1801"/>
      <c r="Q112" s="1801"/>
      <c r="R112" s="1801"/>
      <c r="S112" s="1801"/>
      <c r="T112" s="1801"/>
      <c r="U112" s="1841"/>
      <c r="V112" s="1828"/>
      <c r="W112" s="1844"/>
      <c r="X112" s="1797"/>
      <c r="Y112" s="1797"/>
      <c r="Z112" s="1797"/>
      <c r="AA112" s="1797"/>
      <c r="AB112" s="1797"/>
      <c r="AC112" s="1797"/>
      <c r="AD112" s="1797"/>
      <c r="AE112" s="1797"/>
      <c r="AF112" s="1797"/>
      <c r="AG112" s="1797"/>
      <c r="AH112" s="1797"/>
      <c r="AI112" s="1797"/>
      <c r="AJ112" s="1797"/>
      <c r="AK112" s="1797"/>
      <c r="AL112" s="1797"/>
      <c r="AM112" s="1797"/>
      <c r="AN112" s="1797"/>
      <c r="AO112" s="1797"/>
      <c r="AP112" s="1797"/>
      <c r="AQ112" s="1797"/>
      <c r="AR112" s="1797"/>
      <c r="AS112" s="1771"/>
      <c r="AT112" s="1771"/>
      <c r="AU112" s="1771"/>
      <c r="AV112" s="1771"/>
      <c r="AW112" s="1771"/>
      <c r="AX112" s="1771"/>
      <c r="AY112" s="1771"/>
      <c r="AZ112" s="1771"/>
      <c r="BA112" s="1771"/>
      <c r="BB112" s="1771"/>
      <c r="BC112" s="1771"/>
      <c r="BD112" s="1771"/>
      <c r="BE112" s="1771"/>
      <c r="BF112" s="1771"/>
      <c r="BG112" s="1771"/>
      <c r="BH112" s="1771"/>
      <c r="BI112" s="1771"/>
      <c r="BJ112" s="1771"/>
      <c r="BK112" s="1860"/>
      <c r="BL112" s="1863"/>
      <c r="BM112" s="1877"/>
      <c r="BN112" s="1770"/>
      <c r="CK112" s="1800"/>
      <c r="CL112" s="1798"/>
      <c r="CM112" s="1798"/>
      <c r="CN112" s="1798"/>
      <c r="CO112" s="1798"/>
      <c r="CP112" s="1798"/>
      <c r="CQ112" s="1798"/>
      <c r="CR112" s="1798"/>
      <c r="CS112" s="1798"/>
      <c r="CT112" s="1798"/>
      <c r="CU112" s="1798"/>
      <c r="CV112" s="1798"/>
      <c r="CW112" s="1798"/>
      <c r="CX112" s="1798"/>
      <c r="CY112" s="1798"/>
      <c r="CZ112" s="1798"/>
      <c r="DA112" s="1798"/>
      <c r="DB112" s="1797"/>
      <c r="DC112" s="1797"/>
      <c r="DD112" s="1797"/>
      <c r="DE112" s="1797"/>
      <c r="DF112" s="1797"/>
      <c r="DG112" s="1925"/>
      <c r="DH112" s="1893"/>
      <c r="DI112" s="1893"/>
      <c r="DJ112" s="1893"/>
      <c r="DK112" s="1893"/>
      <c r="DL112" s="1893"/>
      <c r="DM112" s="1893"/>
      <c r="DN112" s="1893"/>
      <c r="DO112" s="1893"/>
      <c r="DP112" s="1893"/>
      <c r="DQ112" s="1893"/>
      <c r="DR112" s="1893"/>
      <c r="DS112" s="1893"/>
      <c r="DT112" s="1893"/>
      <c r="DU112" s="1893"/>
      <c r="DV112" s="1893"/>
      <c r="DW112" s="1893"/>
      <c r="DX112" s="1893"/>
      <c r="DY112" s="1927"/>
      <c r="DZ112" s="1798"/>
      <c r="EA112" s="1932"/>
      <c r="EB112" s="1798"/>
      <c r="EC112" s="317"/>
    </row>
    <row r="113" spans="1:133" ht="31.5" customHeight="1" thickBot="1">
      <c r="A113" s="1802"/>
      <c r="B113" s="1801"/>
      <c r="C113" s="1801"/>
      <c r="D113" s="1801"/>
      <c r="E113" s="1801"/>
      <c r="F113" s="1801"/>
      <c r="G113" s="1801"/>
      <c r="H113" s="1801"/>
      <c r="I113" s="1801"/>
      <c r="J113" s="1801"/>
      <c r="K113" s="1801"/>
      <c r="L113" s="1801"/>
      <c r="M113" s="1801"/>
      <c r="N113" s="1801"/>
      <c r="O113" s="1801"/>
      <c r="P113" s="1801"/>
      <c r="Q113" s="1801"/>
      <c r="R113" s="1801"/>
      <c r="S113" s="1801"/>
      <c r="T113" s="1801"/>
      <c r="U113" s="1842"/>
      <c r="V113" s="1829"/>
      <c r="W113" s="255">
        <v>1</v>
      </c>
      <c r="X113" s="255">
        <v>2</v>
      </c>
      <c r="Y113" s="255">
        <v>3</v>
      </c>
      <c r="Z113" s="255">
        <v>4</v>
      </c>
      <c r="AA113" s="255">
        <v>5</v>
      </c>
      <c r="AB113" s="255">
        <v>6</v>
      </c>
      <c r="AC113" s="255">
        <v>7</v>
      </c>
      <c r="AD113" s="255">
        <v>8</v>
      </c>
      <c r="AE113" s="255">
        <v>9</v>
      </c>
      <c r="AF113" s="255">
        <v>10</v>
      </c>
      <c r="AG113" s="255">
        <v>11</v>
      </c>
      <c r="AH113" s="255">
        <v>12</v>
      </c>
      <c r="AI113" s="255">
        <v>13</v>
      </c>
      <c r="AJ113" s="255">
        <v>14</v>
      </c>
      <c r="AK113" s="255">
        <v>15</v>
      </c>
      <c r="AL113" s="255">
        <v>16</v>
      </c>
      <c r="AM113" s="255">
        <v>17</v>
      </c>
      <c r="AN113" s="255">
        <v>18</v>
      </c>
      <c r="AO113" s="255">
        <v>19</v>
      </c>
      <c r="AP113" s="255">
        <v>20</v>
      </c>
      <c r="AQ113" s="255">
        <v>21</v>
      </c>
      <c r="AR113" s="255">
        <v>22</v>
      </c>
      <c r="AS113" s="207">
        <v>1</v>
      </c>
      <c r="AT113" s="207">
        <v>2</v>
      </c>
      <c r="AU113" s="207">
        <v>3</v>
      </c>
      <c r="AV113" s="207">
        <v>4</v>
      </c>
      <c r="AW113" s="207">
        <v>5</v>
      </c>
      <c r="AX113" s="207">
        <v>6</v>
      </c>
      <c r="AY113" s="207">
        <v>7</v>
      </c>
      <c r="AZ113" s="207">
        <v>8</v>
      </c>
      <c r="BA113" s="207">
        <v>9</v>
      </c>
      <c r="BB113" s="207">
        <v>10</v>
      </c>
      <c r="BC113" s="207">
        <v>11</v>
      </c>
      <c r="BD113" s="207">
        <v>12</v>
      </c>
      <c r="BE113" s="207">
        <v>13</v>
      </c>
      <c r="BF113" s="207">
        <v>14</v>
      </c>
      <c r="BG113" s="207">
        <v>15</v>
      </c>
      <c r="BH113" s="207">
        <v>16</v>
      </c>
      <c r="BI113" s="207">
        <v>17</v>
      </c>
      <c r="BJ113" s="207">
        <v>18</v>
      </c>
      <c r="BK113" s="207">
        <v>19</v>
      </c>
      <c r="BL113" s="207">
        <v>20</v>
      </c>
      <c r="BM113" s="208">
        <v>21</v>
      </c>
      <c r="BN113" s="207">
        <v>22</v>
      </c>
      <c r="CK113" s="267">
        <v>1</v>
      </c>
      <c r="CL113" s="267">
        <v>2</v>
      </c>
      <c r="CM113" s="267">
        <v>3</v>
      </c>
      <c r="CN113" s="267">
        <v>4</v>
      </c>
      <c r="CO113" s="267">
        <v>5</v>
      </c>
      <c r="CP113" s="267">
        <v>6</v>
      </c>
      <c r="CQ113" s="267">
        <v>7</v>
      </c>
      <c r="CR113" s="267">
        <v>8</v>
      </c>
      <c r="CS113" s="267">
        <v>9</v>
      </c>
      <c r="CT113" s="267">
        <v>10</v>
      </c>
      <c r="CU113" s="267">
        <v>11</v>
      </c>
      <c r="CV113" s="267">
        <v>12</v>
      </c>
      <c r="CW113" s="267">
        <v>13</v>
      </c>
      <c r="CX113" s="267">
        <v>14</v>
      </c>
      <c r="CY113" s="267">
        <v>15</v>
      </c>
      <c r="CZ113" s="267">
        <v>16</v>
      </c>
      <c r="DA113" s="267">
        <v>17</v>
      </c>
      <c r="DB113" s="267">
        <v>18</v>
      </c>
      <c r="DC113" s="267">
        <v>19</v>
      </c>
      <c r="DD113" s="267">
        <v>20</v>
      </c>
      <c r="DE113" s="267"/>
      <c r="DF113" s="267"/>
      <c r="DG113" s="319">
        <v>1</v>
      </c>
      <c r="DH113" s="267">
        <v>2</v>
      </c>
      <c r="DI113" s="267">
        <v>3</v>
      </c>
      <c r="DJ113" s="267">
        <v>4</v>
      </c>
      <c r="DK113" s="267">
        <v>5</v>
      </c>
      <c r="DL113" s="267">
        <v>6</v>
      </c>
      <c r="DM113" s="267">
        <v>7</v>
      </c>
      <c r="DN113" s="267">
        <v>8</v>
      </c>
      <c r="DO113" s="267">
        <v>9</v>
      </c>
      <c r="DP113" s="267">
        <v>10</v>
      </c>
      <c r="DQ113" s="267">
        <v>11</v>
      </c>
      <c r="DR113" s="267">
        <v>12</v>
      </c>
      <c r="DS113" s="267">
        <v>13</v>
      </c>
      <c r="DT113" s="267">
        <v>14</v>
      </c>
      <c r="DU113" s="267">
        <v>15</v>
      </c>
      <c r="DV113" s="267">
        <v>16</v>
      </c>
      <c r="DW113" s="267">
        <v>17</v>
      </c>
      <c r="DX113" s="267">
        <v>18</v>
      </c>
      <c r="DY113" s="267">
        <v>19</v>
      </c>
      <c r="DZ113" s="267">
        <v>20</v>
      </c>
      <c r="EA113" s="267">
        <v>21</v>
      </c>
      <c r="EB113" s="267">
        <v>22</v>
      </c>
      <c r="EC113" s="317"/>
    </row>
    <row r="114" spans="1:133" ht="34.5">
      <c r="A114" s="158">
        <v>1</v>
      </c>
      <c r="B114" s="158">
        <v>2</v>
      </c>
      <c r="C114" s="158">
        <v>3</v>
      </c>
      <c r="D114" s="158">
        <v>4</v>
      </c>
      <c r="E114" s="158">
        <v>5</v>
      </c>
      <c r="F114" s="158">
        <v>6</v>
      </c>
      <c r="G114" s="158">
        <v>7</v>
      </c>
      <c r="H114" s="158">
        <v>8</v>
      </c>
      <c r="I114" s="158">
        <v>9</v>
      </c>
      <c r="J114" s="158">
        <v>10</v>
      </c>
      <c r="K114" s="158">
        <v>11</v>
      </c>
      <c r="L114" s="158">
        <v>12</v>
      </c>
      <c r="M114" s="158">
        <v>13</v>
      </c>
      <c r="N114" s="158">
        <v>14</v>
      </c>
      <c r="O114" s="158">
        <v>15</v>
      </c>
      <c r="P114" s="158">
        <v>16</v>
      </c>
      <c r="Q114" s="158">
        <v>17</v>
      </c>
      <c r="R114" s="158">
        <v>18</v>
      </c>
      <c r="S114" s="158">
        <v>19</v>
      </c>
      <c r="T114" s="158">
        <v>20</v>
      </c>
      <c r="U114" s="171">
        <v>21</v>
      </c>
      <c r="V114" s="171">
        <v>22</v>
      </c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11"/>
      <c r="BN114" s="206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320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68"/>
      <c r="DT114" s="268"/>
      <c r="DU114" s="268"/>
      <c r="DV114" s="268"/>
      <c r="DW114" s="268"/>
      <c r="DX114" s="268"/>
      <c r="DY114" s="268"/>
      <c r="DZ114" s="268"/>
      <c r="EA114" s="268"/>
      <c r="EB114" s="268"/>
      <c r="EC114" s="317"/>
    </row>
    <row r="115" spans="1:133" ht="34.5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71"/>
      <c r="V115" s="171"/>
      <c r="W115" s="247"/>
      <c r="X115" s="245"/>
      <c r="Y115" s="245"/>
      <c r="Z115" s="248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8"/>
      <c r="AK115" s="248"/>
      <c r="AL115" s="248"/>
      <c r="AM115" s="245"/>
      <c r="AN115" s="248"/>
      <c r="AO115" s="248"/>
      <c r="AP115" s="245"/>
      <c r="AQ115" s="245"/>
      <c r="AR115" s="245"/>
      <c r="AS115" s="197"/>
      <c r="AT115" s="197"/>
      <c r="AU115" s="197"/>
      <c r="AV115" s="197"/>
      <c r="AW115" s="197"/>
      <c r="AX115" s="197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9"/>
      <c r="BN115" s="19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320"/>
      <c r="DH115" s="268"/>
      <c r="DI115" s="268"/>
      <c r="DJ115" s="268"/>
      <c r="DK115" s="268"/>
      <c r="DL115" s="268"/>
      <c r="DM115" s="268"/>
      <c r="DN115" s="268"/>
      <c r="DO115" s="268"/>
      <c r="DP115" s="268"/>
      <c r="DQ115" s="268"/>
      <c r="DR115" s="268"/>
      <c r="DS115" s="268"/>
      <c r="DT115" s="268"/>
      <c r="DU115" s="268"/>
      <c r="DV115" s="268"/>
      <c r="DW115" s="268"/>
      <c r="DX115" s="268"/>
      <c r="DY115" s="268"/>
      <c r="DZ115" s="268"/>
      <c r="EA115" s="268"/>
      <c r="EB115" s="268"/>
      <c r="EC115" s="317"/>
    </row>
    <row r="116" spans="1:133" ht="34.5" customHeight="1">
      <c r="A116" s="175"/>
      <c r="B116" s="158"/>
      <c r="C116" s="158"/>
      <c r="D116" s="166"/>
      <c r="E116" s="158"/>
      <c r="F116" s="158"/>
      <c r="G116" s="158"/>
      <c r="H116" s="158"/>
      <c r="I116" s="158"/>
      <c r="J116" s="158"/>
      <c r="K116" s="158"/>
      <c r="L116" s="158"/>
      <c r="M116" s="158"/>
      <c r="N116" s="166"/>
      <c r="O116" s="166"/>
      <c r="P116" s="166"/>
      <c r="Q116" s="158"/>
      <c r="R116" s="166"/>
      <c r="S116" s="166"/>
      <c r="T116" s="158"/>
      <c r="U116" s="171"/>
      <c r="V116" s="171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197"/>
      <c r="AT116" s="197"/>
      <c r="AU116" s="197"/>
      <c r="AV116" s="197"/>
      <c r="AW116" s="197"/>
      <c r="AX116" s="197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9"/>
      <c r="BN116" s="198"/>
      <c r="CK116" s="269">
        <v>1</v>
      </c>
      <c r="CL116" s="269" t="s">
        <v>17</v>
      </c>
      <c r="CM116" s="268">
        <f>SUM('Sh1-Breakup'!C60)</f>
        <v>948</v>
      </c>
      <c r="CN116" s="268">
        <f>SUM('Sh1-Breakup'!D60)</f>
        <v>1204.46</v>
      </c>
      <c r="CO116" s="268">
        <f>SUM('Sh1-Breakup'!E60)</f>
        <v>7584</v>
      </c>
      <c r="CP116" s="268">
        <f>SUM('Sh1-Breakup'!F60)</f>
        <v>1678</v>
      </c>
      <c r="CQ116" s="268">
        <f>SUM('Sh1-Breakup'!H60)</f>
        <v>740</v>
      </c>
      <c r="CR116" s="268">
        <f>SUM('Sh1-Breakup'!I60)</f>
        <v>632</v>
      </c>
      <c r="CS116" s="268">
        <f>SUM('Sh1-Breakup'!J60)</f>
        <v>98</v>
      </c>
      <c r="CT116" s="268">
        <f>SUM('Sh1-Breakup'!K60)</f>
        <v>491.03</v>
      </c>
      <c r="CU116" s="268">
        <f>SUM('Sh1-Breakup'!L60)</f>
        <v>40</v>
      </c>
      <c r="CV116" s="268">
        <f>SUM('Sh1-Breakup'!M60)</f>
        <v>151.94</v>
      </c>
      <c r="CW116" s="268">
        <f>SUM('Sh1-Breakup'!N60)</f>
        <v>836</v>
      </c>
      <c r="CX116" s="270">
        <f>SUM('Sh1-Breakup'!U60)</f>
        <v>182</v>
      </c>
      <c r="CY116" s="268">
        <f>SUM('Sh1-Breakup'!V60)</f>
        <v>12.61478172791126</v>
      </c>
      <c r="CZ116" s="270">
        <f>SUM('Sh1-Breakup'!W60)</f>
        <v>11.023206751054852</v>
      </c>
      <c r="DA116" s="268">
        <f>SUM('Sh1-Breakup'!X60)</f>
        <v>165</v>
      </c>
      <c r="DB116" s="270">
        <f>SUM('Sh1-Breakup'!Y60)</f>
        <v>3.7984999999999998</v>
      </c>
      <c r="DC116" s="270">
        <f>SUM('Sh1-Breakup'!Z60)</f>
        <v>15.193999999999999</v>
      </c>
      <c r="DD116" s="268">
        <f>SUM('Sh1-Breakup'!AA60)</f>
        <v>25</v>
      </c>
      <c r="DE116" s="268"/>
      <c r="DF116" s="268"/>
      <c r="DG116" s="321">
        <v>1</v>
      </c>
      <c r="DH116" s="269" t="s">
        <v>17</v>
      </c>
      <c r="DI116" s="268">
        <f>SUM('Sh1-Breakup'!C45)</f>
        <v>340</v>
      </c>
      <c r="DJ116" s="268">
        <f>SUM('Sh1-Breakup'!D45)</f>
        <v>455.51</v>
      </c>
      <c r="DK116" s="268">
        <f>SUM('Sh1-Breakup'!E45)</f>
        <v>2720</v>
      </c>
      <c r="DL116" s="268">
        <f>SUM('Sh1-Breakup'!F45)</f>
        <v>475</v>
      </c>
      <c r="DM116" s="268">
        <f>SUM('Sh1-Breakup'!H45)</f>
        <v>330</v>
      </c>
      <c r="DN116" s="268">
        <f>SUM('Sh1-Breakup'!I45)</f>
        <v>0</v>
      </c>
      <c r="DO116" s="268">
        <f>SUM('Sh1-Breakup'!J45)</f>
        <v>43</v>
      </c>
      <c r="DP116" s="270">
        <f>SUM('Sh1-Breakup'!K45)</f>
        <v>84.84</v>
      </c>
      <c r="DQ116" s="268">
        <f>SUM('Sh1-Breakup'!L45)</f>
        <v>43</v>
      </c>
      <c r="DR116" s="270">
        <f>SUM('Sh1-Breakup'!M45)</f>
        <v>84.84</v>
      </c>
      <c r="DS116" s="268">
        <f>SUM('Sh1-Breakup'!N45)</f>
        <v>344</v>
      </c>
      <c r="DT116" s="270">
        <f>SUM('Sh1-Breakup'!U45)</f>
        <v>0</v>
      </c>
      <c r="DU116" s="270">
        <f>SUM('Sh1-Breakup'!V45)</f>
        <v>18.62527716186253</v>
      </c>
      <c r="DV116" s="270">
        <f>SUM('Sh1-Breakup'!W45)</f>
        <v>12.647058823529411</v>
      </c>
      <c r="DW116" s="268">
        <f>SUM('Sh1-Breakup'!X45)</f>
        <v>18</v>
      </c>
      <c r="DX116" s="270">
        <f>SUM('Sh1-Breakup'!Y45)</f>
        <v>1.9730232558139535</v>
      </c>
      <c r="DY116" s="270">
        <f>SUM('Sh1-Breakup'!Z45)</f>
        <v>7.892093023255814</v>
      </c>
      <c r="DZ116" s="268">
        <f>SUM('Sh1-Breakup'!AA45)</f>
        <v>0</v>
      </c>
      <c r="EA116" s="268">
        <f>SUM('Sh1-Breakup'!AB45)</f>
        <v>0</v>
      </c>
      <c r="EB116" s="268">
        <v>0</v>
      </c>
      <c r="EC116" s="317"/>
    </row>
    <row r="117" spans="1:133" ht="34.5" customHeight="1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76"/>
      <c r="V117" s="176"/>
      <c r="W117" s="245">
        <v>1</v>
      </c>
      <c r="X117" s="245" t="s">
        <v>17</v>
      </c>
      <c r="Y117" s="247">
        <f>SUM('Sh1-Breakup'!C27)</f>
        <v>725</v>
      </c>
      <c r="Z117" s="247">
        <f>SUM('Sh1-Breakup'!D27)</f>
        <v>1083.19</v>
      </c>
      <c r="AA117" s="247">
        <f>SUM('Sh1-Breakup'!E27)</f>
        <v>5800</v>
      </c>
      <c r="AB117" s="247">
        <f>SUM('Sh1-Breakup'!F27)</f>
        <v>2123</v>
      </c>
      <c r="AC117" s="247">
        <f>SUM('Sh1-Breakup'!H27)</f>
        <v>565</v>
      </c>
      <c r="AD117" s="247">
        <f>SUM('Sh1-Breakup'!I27)</f>
        <v>287</v>
      </c>
      <c r="AE117" s="247">
        <f>SUM('Sh1-Breakup'!J27)</f>
        <v>191</v>
      </c>
      <c r="AF117" s="250">
        <f>SUM('Sh1-Breakup'!K27)</f>
        <v>410.86</v>
      </c>
      <c r="AG117" s="247">
        <f>SUM('Sh1-Breakup'!L27)</f>
        <v>191</v>
      </c>
      <c r="AH117" s="247">
        <f>SUM('Sh1-Breakup'!M27)</f>
        <v>410.86</v>
      </c>
      <c r="AI117" s="247">
        <f>SUM('Sh1-Breakup'!N27)</f>
        <v>1528</v>
      </c>
      <c r="AJ117" s="250">
        <f>SUM('Sh1-Breakup'!U27)</f>
        <v>26.344827586206897</v>
      </c>
      <c r="AK117" s="250">
        <f>SUM('Sh1-Breakup'!V27)</f>
        <v>37.930556965998576</v>
      </c>
      <c r="AL117" s="250">
        <f>SUM('Sh1-Breakup'!W27)</f>
        <v>26.344827586206897</v>
      </c>
      <c r="AM117" s="247">
        <f>SUM('Sh1-Breakup'!X27)</f>
        <v>500</v>
      </c>
      <c r="AN117" s="250">
        <f>SUM('Sh1-Breakup'!Y27)</f>
        <v>2.1510994764397906</v>
      </c>
      <c r="AO117" s="250">
        <f>SUM('Sh1-Breakup'!Z27)</f>
        <v>8.604397905759162</v>
      </c>
      <c r="AP117" s="245">
        <f>SUM('Sh1-Breakup'!AA27)</f>
        <v>0</v>
      </c>
      <c r="AQ117" s="245"/>
      <c r="AR117" s="245"/>
      <c r="AS117" s="184">
        <v>1</v>
      </c>
      <c r="AT117" s="184" t="s">
        <v>137</v>
      </c>
      <c r="AU117" s="200">
        <f>SUM('Sh1-Breakup'!C17)</f>
        <v>758</v>
      </c>
      <c r="AV117" s="200">
        <f>SUM('Sh1-Breakup'!D17)</f>
        <v>898.01</v>
      </c>
      <c r="AW117" s="200">
        <f>SUM('Sh1-Breakup'!E17)</f>
        <v>6064</v>
      </c>
      <c r="AX117" s="200">
        <f>SUM('Sh1-Breakup'!F17)</f>
        <v>475</v>
      </c>
      <c r="AY117" s="200">
        <f>SUM('Sh1-Breakup'!H17)</f>
        <v>131</v>
      </c>
      <c r="AZ117" s="200">
        <f>SUM('Sh1-Breakup'!I17)</f>
        <v>75</v>
      </c>
      <c r="BA117" s="200">
        <f>SUM('Sh1-Breakup'!J17)</f>
        <v>217</v>
      </c>
      <c r="BB117" s="201">
        <f>SUM('Sh1-Breakup'!K17)</f>
        <v>454.9</v>
      </c>
      <c r="BC117" s="200">
        <f>SUM('Sh1-Breakup'!L17)</f>
        <v>86</v>
      </c>
      <c r="BD117" s="201">
        <f>SUM('Sh1-Breakup'!M17)</f>
        <v>257.16</v>
      </c>
      <c r="BE117" s="200">
        <f>SUM('Sh1-Breakup'!N17)</f>
        <v>516</v>
      </c>
      <c r="BF117" s="200">
        <f>SUM('Sh1-Breakup'!U17)</f>
        <v>11.345646437994723</v>
      </c>
      <c r="BG117" s="201">
        <f>SUM('Sh1-Breakup'!V17)</f>
        <v>28.636652153094065</v>
      </c>
      <c r="BH117" s="201">
        <f>SUM('Sh1-Breakup'!W17)</f>
        <v>8.509234828496043</v>
      </c>
      <c r="BI117" s="200">
        <f>SUM('Sh1-Breakup'!X17)</f>
        <v>111</v>
      </c>
      <c r="BJ117" s="201">
        <f>SUM('Sh1-Breakup'!Y17)</f>
        <v>2.9902325581395353</v>
      </c>
      <c r="BK117" s="201">
        <f>SUM('Sh1-Breakup'!Z17)</f>
        <v>11.960930232558141</v>
      </c>
      <c r="BL117" s="200">
        <f>SUM('Sh1-Breakup'!AA17)</f>
        <v>37</v>
      </c>
      <c r="BM117" s="212">
        <v>85</v>
      </c>
      <c r="BN117" s="200"/>
      <c r="CK117" s="269"/>
      <c r="CL117" s="269"/>
      <c r="CM117" s="268"/>
      <c r="CN117" s="270"/>
      <c r="CO117" s="268"/>
      <c r="CP117" s="268"/>
      <c r="CQ117" s="268"/>
      <c r="CR117" s="268"/>
      <c r="CS117" s="268"/>
      <c r="CT117" s="270"/>
      <c r="CU117" s="268"/>
      <c r="CV117" s="270"/>
      <c r="CW117" s="268"/>
      <c r="CX117" s="270"/>
      <c r="CY117" s="268"/>
      <c r="CZ117" s="270"/>
      <c r="DA117" s="268"/>
      <c r="DB117" s="270"/>
      <c r="DC117" s="270"/>
      <c r="DD117" s="268"/>
      <c r="DE117" s="268"/>
      <c r="DF117" s="268"/>
      <c r="DG117" s="321"/>
      <c r="DH117" s="269"/>
      <c r="DI117" s="268"/>
      <c r="DJ117" s="270"/>
      <c r="DK117" s="268"/>
      <c r="DL117" s="268"/>
      <c r="DM117" s="268"/>
      <c r="DN117" s="268"/>
      <c r="DO117" s="268"/>
      <c r="DP117" s="270"/>
      <c r="DQ117" s="268"/>
      <c r="DR117" s="270"/>
      <c r="DS117" s="268"/>
      <c r="DT117" s="270"/>
      <c r="DU117" s="270"/>
      <c r="DV117" s="270"/>
      <c r="DW117" s="268"/>
      <c r="DX117" s="270"/>
      <c r="DY117" s="270"/>
      <c r="DZ117" s="268"/>
      <c r="EA117" s="268"/>
      <c r="EB117" s="268"/>
      <c r="EC117" s="317"/>
    </row>
    <row r="118" spans="1:133" ht="34.5" customHeight="1">
      <c r="A118" s="158">
        <v>1</v>
      </c>
      <c r="B118" s="184" t="s">
        <v>17</v>
      </c>
      <c r="C118" s="198">
        <f>SUM('Sh1-Breakup'!C83)</f>
        <v>2321</v>
      </c>
      <c r="D118" s="198">
        <f>SUM('Sh1-Breakup'!D83)</f>
        <v>3051.13</v>
      </c>
      <c r="E118" s="198">
        <f>SUM('Sh1-Breakup'!E83)</f>
        <v>18568</v>
      </c>
      <c r="F118" s="198">
        <f>SUM('Sh1-Breakup'!F83)</f>
        <v>464</v>
      </c>
      <c r="G118" s="198">
        <f>SUM('Sh1-Breakup'!H83)</f>
        <v>411</v>
      </c>
      <c r="H118" s="198">
        <f>SUM('Sh1-Breakup'!I83)</f>
        <v>324</v>
      </c>
      <c r="I118" s="198">
        <f>SUM('Sh1-Breakup'!J83)</f>
        <v>39</v>
      </c>
      <c r="J118" s="231">
        <f>SUM('Sh1-Breakup'!K83)</f>
        <v>200.26</v>
      </c>
      <c r="K118" s="198">
        <f>SUM('Sh1-Breakup'!L83)</f>
        <v>39</v>
      </c>
      <c r="L118" s="198">
        <f>SUM('Sh1-Breakup'!M83)</f>
        <v>200.26</v>
      </c>
      <c r="M118" s="198">
        <f>SUM('Sh1-Breakup'!N83)</f>
        <v>312</v>
      </c>
      <c r="N118" s="231">
        <f>SUM('Sh1-Breakup'!U83)</f>
        <v>1.680310211115898</v>
      </c>
      <c r="O118" s="198">
        <f>SUM('Sh1-Breakup'!V83)</f>
        <v>6.563469927535044</v>
      </c>
      <c r="P118" s="231">
        <f>SUM('Sh1-Breakup'!W83)</f>
        <v>1.680310211115898</v>
      </c>
      <c r="Q118" s="198">
        <f>SUM('Sh1-Breakup'!X83)</f>
        <v>142</v>
      </c>
      <c r="R118" s="231">
        <f>SUM('Sh1-Breakup'!Y83)</f>
        <v>1</v>
      </c>
      <c r="S118" s="231">
        <f>SUM('Sh1-Breakup'!Z83)</f>
        <v>20.53948717948718</v>
      </c>
      <c r="T118" s="198">
        <f>SUM('Sh1-Breakup'!AA83)</f>
        <v>0</v>
      </c>
      <c r="U118" s="199"/>
      <c r="V118" s="199"/>
      <c r="W118" s="245"/>
      <c r="X118" s="245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50"/>
      <c r="AK118" s="250"/>
      <c r="AL118" s="250"/>
      <c r="AM118" s="247"/>
      <c r="AN118" s="250"/>
      <c r="AO118" s="250"/>
      <c r="AP118" s="245"/>
      <c r="AQ118" s="245"/>
      <c r="AR118" s="245"/>
      <c r="AS118" s="184"/>
      <c r="AT118" s="184"/>
      <c r="AU118" s="200"/>
      <c r="AV118" s="200"/>
      <c r="AW118" s="200"/>
      <c r="AX118" s="200"/>
      <c r="AY118" s="200"/>
      <c r="AZ118" s="200"/>
      <c r="BA118" s="200"/>
      <c r="BB118" s="201"/>
      <c r="BC118" s="200"/>
      <c r="BD118" s="201"/>
      <c r="BE118" s="200"/>
      <c r="BF118" s="201"/>
      <c r="BG118" s="201"/>
      <c r="BH118" s="201"/>
      <c r="BI118" s="200"/>
      <c r="BJ118" s="201"/>
      <c r="BK118" s="200"/>
      <c r="BL118" s="200"/>
      <c r="BM118" s="212"/>
      <c r="BN118" s="200"/>
      <c r="CK118" s="269"/>
      <c r="CL118" s="269"/>
      <c r="CM118" s="268"/>
      <c r="CN118" s="270"/>
      <c r="CO118" s="268"/>
      <c r="CP118" s="268"/>
      <c r="CQ118" s="268"/>
      <c r="CR118" s="268"/>
      <c r="CS118" s="268"/>
      <c r="CT118" s="270"/>
      <c r="CU118" s="268"/>
      <c r="CV118" s="270"/>
      <c r="CW118" s="268"/>
      <c r="CX118" s="270"/>
      <c r="CY118" s="268"/>
      <c r="CZ118" s="270"/>
      <c r="DA118" s="268"/>
      <c r="DB118" s="270"/>
      <c r="DC118" s="270"/>
      <c r="DD118" s="268"/>
      <c r="DE118" s="268"/>
      <c r="DF118" s="268"/>
      <c r="DG118" s="321"/>
      <c r="DH118" s="269"/>
      <c r="DI118" s="268"/>
      <c r="DJ118" s="270"/>
      <c r="DK118" s="268"/>
      <c r="DL118" s="268"/>
      <c r="DM118" s="268"/>
      <c r="DN118" s="268"/>
      <c r="DO118" s="268"/>
      <c r="DP118" s="270"/>
      <c r="DQ118" s="268"/>
      <c r="DR118" s="270"/>
      <c r="DS118" s="268"/>
      <c r="DT118" s="270"/>
      <c r="DU118" s="270"/>
      <c r="DV118" s="270"/>
      <c r="DW118" s="268"/>
      <c r="DX118" s="270"/>
      <c r="DY118" s="270"/>
      <c r="DZ118" s="268"/>
      <c r="EA118" s="268"/>
      <c r="EB118" s="268"/>
      <c r="EC118" s="317"/>
    </row>
    <row r="119" spans="1:133" ht="34.5" customHeight="1">
      <c r="A119" s="158"/>
      <c r="B119" s="184"/>
      <c r="C119" s="198"/>
      <c r="D119" s="198"/>
      <c r="E119" s="198"/>
      <c r="F119" s="198"/>
      <c r="G119" s="198"/>
      <c r="H119" s="198"/>
      <c r="I119" s="198"/>
      <c r="J119" s="198"/>
      <c r="K119" s="198"/>
      <c r="L119" s="231"/>
      <c r="M119" s="198"/>
      <c r="N119" s="231"/>
      <c r="O119" s="231"/>
      <c r="P119" s="231"/>
      <c r="Q119" s="198"/>
      <c r="R119" s="231"/>
      <c r="S119" s="231"/>
      <c r="T119" s="198"/>
      <c r="U119" s="199"/>
      <c r="V119" s="199"/>
      <c r="W119" s="245"/>
      <c r="X119" s="245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50"/>
      <c r="AK119" s="250"/>
      <c r="AL119" s="250"/>
      <c r="AM119" s="247"/>
      <c r="AN119" s="250"/>
      <c r="AO119" s="250"/>
      <c r="AP119" s="245"/>
      <c r="AQ119" s="245"/>
      <c r="AR119" s="245"/>
      <c r="AS119" s="184"/>
      <c r="AT119" s="184"/>
      <c r="AU119" s="200"/>
      <c r="AV119" s="200"/>
      <c r="AW119" s="200"/>
      <c r="AX119" s="200"/>
      <c r="AY119" s="200"/>
      <c r="AZ119" s="200"/>
      <c r="BA119" s="200"/>
      <c r="BB119" s="201"/>
      <c r="BC119" s="200"/>
      <c r="BD119" s="201"/>
      <c r="BE119" s="200"/>
      <c r="BF119" s="201"/>
      <c r="BG119" s="201"/>
      <c r="BH119" s="201"/>
      <c r="BI119" s="200"/>
      <c r="BJ119" s="201"/>
      <c r="BK119" s="200"/>
      <c r="BL119" s="200"/>
      <c r="BM119" s="212"/>
      <c r="BN119" s="200"/>
      <c r="CK119" s="269"/>
      <c r="CL119" s="269"/>
      <c r="CM119" s="268"/>
      <c r="CN119" s="270"/>
      <c r="CO119" s="268"/>
      <c r="CP119" s="268"/>
      <c r="CQ119" s="268"/>
      <c r="CR119" s="268"/>
      <c r="CS119" s="268"/>
      <c r="CT119" s="270"/>
      <c r="CU119" s="268"/>
      <c r="CV119" s="270"/>
      <c r="CW119" s="268"/>
      <c r="CX119" s="270"/>
      <c r="CY119" s="268"/>
      <c r="CZ119" s="270"/>
      <c r="DA119" s="268"/>
      <c r="DB119" s="270"/>
      <c r="DC119" s="270"/>
      <c r="DD119" s="268"/>
      <c r="DE119" s="268"/>
      <c r="DF119" s="268"/>
      <c r="DG119" s="321"/>
      <c r="DH119" s="269"/>
      <c r="DI119" s="268"/>
      <c r="DJ119" s="270"/>
      <c r="DK119" s="268"/>
      <c r="DL119" s="268"/>
      <c r="DM119" s="268"/>
      <c r="DN119" s="268"/>
      <c r="DO119" s="268"/>
      <c r="DP119" s="270"/>
      <c r="DQ119" s="268"/>
      <c r="DR119" s="270"/>
      <c r="DS119" s="268"/>
      <c r="DT119" s="270"/>
      <c r="DU119" s="270"/>
      <c r="DV119" s="270"/>
      <c r="DW119" s="268"/>
      <c r="DX119" s="270"/>
      <c r="DY119" s="270"/>
      <c r="DZ119" s="268"/>
      <c r="EA119" s="268"/>
      <c r="EB119" s="268"/>
      <c r="EC119" s="317"/>
    </row>
    <row r="120" spans="1:133" ht="34.5" customHeight="1">
      <c r="A120" s="158"/>
      <c r="B120" s="184"/>
      <c r="C120" s="198"/>
      <c r="D120" s="198"/>
      <c r="E120" s="198"/>
      <c r="F120" s="198"/>
      <c r="G120" s="198"/>
      <c r="H120" s="198"/>
      <c r="I120" s="198"/>
      <c r="J120" s="198"/>
      <c r="K120" s="198"/>
      <c r="L120" s="231"/>
      <c r="M120" s="198"/>
      <c r="N120" s="231"/>
      <c r="O120" s="231"/>
      <c r="P120" s="231"/>
      <c r="Q120" s="198"/>
      <c r="R120" s="231"/>
      <c r="S120" s="231"/>
      <c r="T120" s="198"/>
      <c r="U120" s="199"/>
      <c r="V120" s="199"/>
      <c r="W120" s="245"/>
      <c r="X120" s="245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50"/>
      <c r="AK120" s="250"/>
      <c r="AL120" s="250"/>
      <c r="AM120" s="247"/>
      <c r="AN120" s="251"/>
      <c r="AO120" s="251"/>
      <c r="AP120" s="245"/>
      <c r="AQ120" s="245"/>
      <c r="AR120" s="245"/>
      <c r="AS120" s="184"/>
      <c r="AT120" s="184"/>
      <c r="AU120" s="200"/>
      <c r="AV120" s="200"/>
      <c r="AW120" s="200"/>
      <c r="AX120" s="200"/>
      <c r="AY120" s="200"/>
      <c r="AZ120" s="200"/>
      <c r="BA120" s="200"/>
      <c r="BB120" s="201"/>
      <c r="BC120" s="200"/>
      <c r="BD120" s="201"/>
      <c r="BE120" s="200"/>
      <c r="BF120" s="201"/>
      <c r="BG120" s="201"/>
      <c r="BH120" s="201"/>
      <c r="BI120" s="200"/>
      <c r="BJ120" s="201"/>
      <c r="BK120" s="200"/>
      <c r="BL120" s="200"/>
      <c r="BM120" s="212"/>
      <c r="BN120" s="200"/>
      <c r="CK120" s="269">
        <v>2</v>
      </c>
      <c r="CL120" s="269" t="s">
        <v>65</v>
      </c>
      <c r="CM120" s="268">
        <f>SUM('Sh1-Breakup'!AE60)</f>
        <v>1379</v>
      </c>
      <c r="CN120" s="268">
        <f>SUM('Sh1-Breakup'!AF60)</f>
        <v>1751.93</v>
      </c>
      <c r="CO120" s="268">
        <f>SUM('Sh1-Breakup'!AG60)</f>
        <v>11032</v>
      </c>
      <c r="CP120" s="268">
        <f>SUM('Sh1-Breakup'!AH60)</f>
        <v>1435</v>
      </c>
      <c r="CQ120" s="268">
        <f>SUM('Sh1-Breakup'!AK60)</f>
        <v>766</v>
      </c>
      <c r="CR120" s="268" t="e">
        <f>SUM('Sh1-Breakup'!#REF!)</f>
        <v>#REF!</v>
      </c>
      <c r="CS120" s="268">
        <f>SUM('Sh1-Breakup'!AL60)</f>
        <v>257</v>
      </c>
      <c r="CT120" s="268">
        <f>SUM('Sh1-Breakup'!AM60)</f>
        <v>326.12</v>
      </c>
      <c r="CU120" s="268">
        <f>SUM('Sh1-Breakup'!AN60)</f>
        <v>174</v>
      </c>
      <c r="CV120" s="268">
        <f>SUM('Sh1-Breakup'!AO60)</f>
        <v>265.3</v>
      </c>
      <c r="CW120" s="268">
        <f>SUM('Sh1-Breakup'!AP60)</f>
        <v>1459</v>
      </c>
      <c r="CX120" s="268">
        <f>SUM('Sh1-Breakup'!AW60)</f>
        <v>12.6178390137781</v>
      </c>
      <c r="CY120" s="268">
        <f>SUM('Sh1-Breakup'!AX60)</f>
        <v>15.143299104416272</v>
      </c>
      <c r="CZ120" s="270">
        <f>SUM('Sh1-Breakup'!AY60)</f>
        <v>13.225163161711384</v>
      </c>
      <c r="DA120" s="268">
        <f>SUM('Sh1-Breakup'!AZ60)</f>
        <v>173</v>
      </c>
      <c r="DB120" s="270">
        <f>SUM('Sh1-Breakup'!BA60)</f>
        <v>1.524712643678161</v>
      </c>
      <c r="DC120" s="270">
        <f>SUM('Sh1-Breakup'!BB60)</f>
        <v>6.098850574712644</v>
      </c>
      <c r="DD120" s="268">
        <f>SUM('Sh1-Breakup'!BC60)</f>
        <v>55</v>
      </c>
      <c r="DE120" s="268"/>
      <c r="DF120" s="268"/>
      <c r="DG120" s="321"/>
      <c r="DH120" s="269"/>
      <c r="DI120" s="268"/>
      <c r="DJ120" s="270"/>
      <c r="DK120" s="268"/>
      <c r="DL120" s="268"/>
      <c r="DM120" s="268"/>
      <c r="DN120" s="268"/>
      <c r="DO120" s="268"/>
      <c r="DP120" s="270"/>
      <c r="DQ120" s="268"/>
      <c r="DR120" s="270"/>
      <c r="DS120" s="268"/>
      <c r="DT120" s="270"/>
      <c r="DU120" s="270"/>
      <c r="DV120" s="270"/>
      <c r="DW120" s="268"/>
      <c r="DX120" s="270"/>
      <c r="DY120" s="270"/>
      <c r="DZ120" s="268"/>
      <c r="EA120" s="268"/>
      <c r="EB120" s="268"/>
      <c r="EC120" s="317"/>
    </row>
    <row r="121" spans="1:133" ht="34.5" customHeight="1">
      <c r="A121" s="158"/>
      <c r="B121" s="184"/>
      <c r="C121" s="198"/>
      <c r="D121" s="198"/>
      <c r="E121" s="198"/>
      <c r="F121" s="198"/>
      <c r="G121" s="198"/>
      <c r="H121" s="198"/>
      <c r="I121" s="198"/>
      <c r="J121" s="198"/>
      <c r="K121" s="198"/>
      <c r="L121" s="231"/>
      <c r="M121" s="198"/>
      <c r="N121" s="231"/>
      <c r="O121" s="231"/>
      <c r="P121" s="231"/>
      <c r="Q121" s="198"/>
      <c r="R121" s="198"/>
      <c r="S121" s="198"/>
      <c r="T121" s="198"/>
      <c r="U121" s="199"/>
      <c r="V121" s="199"/>
      <c r="W121" s="245"/>
      <c r="X121" s="245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50"/>
      <c r="AK121" s="250"/>
      <c r="AL121" s="250"/>
      <c r="AM121" s="247"/>
      <c r="AN121" s="250"/>
      <c r="AO121" s="250"/>
      <c r="AP121" s="245"/>
      <c r="AQ121" s="245"/>
      <c r="AR121" s="245"/>
      <c r="AS121" s="184"/>
      <c r="AT121" s="184"/>
      <c r="AU121" s="200"/>
      <c r="AV121" s="200"/>
      <c r="AW121" s="200"/>
      <c r="AX121" s="200"/>
      <c r="AY121" s="200"/>
      <c r="AZ121" s="200"/>
      <c r="BA121" s="200"/>
      <c r="BB121" s="201"/>
      <c r="BC121" s="200"/>
      <c r="BD121" s="201"/>
      <c r="BE121" s="200"/>
      <c r="BF121" s="201"/>
      <c r="BG121" s="201"/>
      <c r="BH121" s="201"/>
      <c r="BI121" s="200"/>
      <c r="BJ121" s="201"/>
      <c r="BK121" s="200"/>
      <c r="BL121" s="200"/>
      <c r="BM121" s="212"/>
      <c r="BN121" s="200"/>
      <c r="CK121" s="269"/>
      <c r="CL121" s="269"/>
      <c r="CM121" s="268"/>
      <c r="CN121" s="270"/>
      <c r="CO121" s="268"/>
      <c r="CP121" s="268"/>
      <c r="CQ121" s="268"/>
      <c r="CR121" s="268"/>
      <c r="CS121" s="268"/>
      <c r="CT121" s="270"/>
      <c r="CU121" s="268"/>
      <c r="CV121" s="270"/>
      <c r="CW121" s="268"/>
      <c r="CX121" s="270"/>
      <c r="CY121" s="268"/>
      <c r="CZ121" s="270"/>
      <c r="DA121" s="268"/>
      <c r="DB121" s="270"/>
      <c r="DC121" s="270"/>
      <c r="DD121" s="268"/>
      <c r="DE121" s="268"/>
      <c r="DF121" s="268"/>
      <c r="DG121" s="321">
        <v>2</v>
      </c>
      <c r="DH121" s="269" t="s">
        <v>65</v>
      </c>
      <c r="DI121" s="268">
        <f>SUM('Sh1-Breakup'!AE45)</f>
        <v>340</v>
      </c>
      <c r="DJ121" s="268">
        <f>SUM('Sh1-Breakup'!AF45)</f>
        <v>455.51</v>
      </c>
      <c r="DK121" s="268">
        <f>SUM('Sh1-Breakup'!AG45)</f>
        <v>2720</v>
      </c>
      <c r="DL121" s="268">
        <f>SUM('Sh1-Breakup'!AH45)</f>
        <v>799</v>
      </c>
      <c r="DM121" s="268">
        <f>SUM('Sh1-Breakup'!AK45)</f>
        <v>0</v>
      </c>
      <c r="DN121" s="268" t="e">
        <f>SUM('Sh1-Breakup'!#REF!)</f>
        <v>#REF!</v>
      </c>
      <c r="DO121" s="268">
        <f>SUM('Sh1-Breakup'!AL45)</f>
        <v>65</v>
      </c>
      <c r="DP121" s="270">
        <f>SUM('Sh1-Breakup'!AM45)</f>
        <v>163.96</v>
      </c>
      <c r="DQ121" s="268">
        <f>SUM('Sh1-Breakup'!AN45)</f>
        <v>62</v>
      </c>
      <c r="DR121" s="270">
        <f>SUM('Sh1-Breakup'!AO45)</f>
        <v>163.96</v>
      </c>
      <c r="DS121" s="268">
        <f>SUM('Sh1-Breakup'!AP45)</f>
        <v>496</v>
      </c>
      <c r="DT121" s="270">
        <f>SUM('Sh1-Breakup'!AW45)</f>
        <v>18.235294117647058</v>
      </c>
      <c r="DU121" s="270">
        <f>SUM('Sh1-Breakup'!AX45)</f>
        <v>35.99481899409454</v>
      </c>
      <c r="DV121" s="270">
        <f>SUM('Sh1-Breakup'!AY45)</f>
        <v>18.235294117647058</v>
      </c>
      <c r="DW121" s="268">
        <f>SUM('Sh1-Breakup'!AZ45)</f>
        <v>0</v>
      </c>
      <c r="DX121" s="270">
        <f>SUM('Sh1-Breakup'!BA45)</f>
        <v>2.644516129032258</v>
      </c>
      <c r="DY121" s="270">
        <f>SUM('Sh1-Breakup'!BB45)</f>
        <v>10.578064516129032</v>
      </c>
      <c r="DZ121" s="268">
        <f>SUM('Sh1-Breakup'!BC45)</f>
        <v>0</v>
      </c>
      <c r="EA121" s="268">
        <f>SUM('Sh1-Breakup'!BD45)</f>
        <v>0</v>
      </c>
      <c r="EB121" s="268">
        <v>0</v>
      </c>
      <c r="EC121" s="317"/>
    </row>
    <row r="122" spans="1:133" ht="34.5" customHeight="1">
      <c r="A122" s="158"/>
      <c r="B122" s="184"/>
      <c r="C122" s="198"/>
      <c r="D122" s="198"/>
      <c r="E122" s="198"/>
      <c r="F122" s="198"/>
      <c r="G122" s="198"/>
      <c r="H122" s="198"/>
      <c r="I122" s="198"/>
      <c r="J122" s="198"/>
      <c r="K122" s="198"/>
      <c r="L122" s="231"/>
      <c r="M122" s="198"/>
      <c r="N122" s="231"/>
      <c r="O122" s="231"/>
      <c r="P122" s="231"/>
      <c r="Q122" s="198"/>
      <c r="R122" s="198"/>
      <c r="S122" s="198"/>
      <c r="T122" s="198"/>
      <c r="U122" s="199"/>
      <c r="V122" s="199"/>
      <c r="W122" s="245">
        <v>2</v>
      </c>
      <c r="X122" s="245" t="s">
        <v>65</v>
      </c>
      <c r="Y122" s="247">
        <f>SUM('Sh1-Breakup'!AE27)</f>
        <v>1694</v>
      </c>
      <c r="Z122" s="247">
        <f>SUM('Sh1-Breakup'!AF27)</f>
        <v>2527.47</v>
      </c>
      <c r="AA122" s="247">
        <f>SUM('Sh1-Breakup'!AG27)</f>
        <v>13552</v>
      </c>
      <c r="AB122" s="247">
        <f>SUM('Sh1-Breakup'!AH27)</f>
        <v>4588</v>
      </c>
      <c r="AC122" s="247">
        <f>SUM('Sh1-Breakup'!AK27)</f>
        <v>580</v>
      </c>
      <c r="AD122" s="247" t="e">
        <f>SUM('Sh1-Breakup'!#REF!)</f>
        <v>#REF!</v>
      </c>
      <c r="AE122" s="247">
        <f>SUM('Sh1-Breakup'!AL27)</f>
        <v>533</v>
      </c>
      <c r="AF122" s="247">
        <f>SUM('Sh1-Breakup'!AM27)</f>
        <v>817.61</v>
      </c>
      <c r="AG122" s="247">
        <f>SUM('Sh1-Breakup'!AN27)</f>
        <v>309</v>
      </c>
      <c r="AH122" s="247">
        <f>SUM('Sh1-Breakup'!AO27)</f>
        <v>448.02</v>
      </c>
      <c r="AI122" s="247">
        <f>SUM('Sh1-Breakup'!AP27)</f>
        <v>2285</v>
      </c>
      <c r="AJ122" s="250">
        <f>SUM('Sh1-Breakup'!AW27)</f>
        <v>18.240850059031878</v>
      </c>
      <c r="AK122" s="250">
        <f>SUM('Sh1-Breakup'!AX27)</f>
        <v>17.726026421678593</v>
      </c>
      <c r="AL122" s="250">
        <f>SUM('Sh1-Breakup'!AY27)</f>
        <v>16.860979929161747</v>
      </c>
      <c r="AM122" s="247">
        <f>SUM('Sh1-Breakup'!AZ27)</f>
        <v>567</v>
      </c>
      <c r="AN122" s="250">
        <f>SUM('Sh1-Breakup'!BA27)</f>
        <v>1.4499029126213592</v>
      </c>
      <c r="AO122" s="250">
        <f>SUM('Sh1-Breakup'!BB27)</f>
        <v>5.799611650485437</v>
      </c>
      <c r="AP122" s="245">
        <f>SUM('Sh1-Breakup'!BC27)</f>
        <v>0</v>
      </c>
      <c r="AQ122" s="245"/>
      <c r="AR122" s="245"/>
      <c r="AS122" s="184">
        <v>2</v>
      </c>
      <c r="AT122" s="184" t="s">
        <v>65</v>
      </c>
      <c r="AU122" s="200">
        <f>SUM('Sh1-Breakup'!AE17)</f>
        <v>758</v>
      </c>
      <c r="AV122" s="200">
        <f>SUM('Sh1-Breakup'!AF17)</f>
        <v>898.01</v>
      </c>
      <c r="AW122" s="200">
        <f>SUM('Sh1-Breakup'!AG17)</f>
        <v>6064</v>
      </c>
      <c r="AX122" s="200">
        <f>SUM('Sh1-Breakup'!AH17)</f>
        <v>676</v>
      </c>
      <c r="AY122" s="200">
        <f>SUM('Sh1-Breakup'!AK17)</f>
        <v>119</v>
      </c>
      <c r="AZ122" s="200" t="e">
        <f>SUM('Sh1-Breakup'!#REF!)</f>
        <v>#REF!</v>
      </c>
      <c r="BA122" s="200">
        <f>SUM('Sh1-Breakup'!AL17)</f>
        <v>174</v>
      </c>
      <c r="BB122" s="201">
        <f>SUM('Sh1-Breakup'!AM17)</f>
        <v>567.59</v>
      </c>
      <c r="BC122" s="200">
        <f>SUM('Sh1-Breakup'!AN17)</f>
        <v>107</v>
      </c>
      <c r="BD122" s="201">
        <f>SUM('Sh1-Breakup'!AO17)</f>
        <v>439.19</v>
      </c>
      <c r="BE122" s="200">
        <f>SUM('Sh1-Breakup'!AP17)</f>
        <v>642</v>
      </c>
      <c r="BF122" s="201">
        <f>SUM('Sh1-Breakup'!AW17)</f>
        <v>14.116094986807386</v>
      </c>
      <c r="BG122" s="201">
        <f>SUM('Sh1-Breakup'!AX17)</f>
        <v>48.9070277613835</v>
      </c>
      <c r="BH122" s="201">
        <f>SUM('Sh1-Breakup'!AY17)</f>
        <v>10.58707124010554</v>
      </c>
      <c r="BI122" s="200">
        <f>SUM('Sh1-Breakup'!AZ17)</f>
        <v>321</v>
      </c>
      <c r="BJ122" s="201">
        <f>SUM('Sh1-Breakup'!BA17)</f>
        <v>4.104579439252336</v>
      </c>
      <c r="BK122" s="201">
        <f>SUM('Sh1-Breakup'!BB17)</f>
        <v>16.418317757009344</v>
      </c>
      <c r="BL122" s="200">
        <f>SUM('Sh1-Breakup'!BC17)</f>
        <v>51</v>
      </c>
      <c r="BM122" s="212">
        <v>128</v>
      </c>
      <c r="BN122" s="200"/>
      <c r="CK122" s="269"/>
      <c r="CL122" s="269"/>
      <c r="CM122" s="268"/>
      <c r="CN122" s="270"/>
      <c r="CO122" s="268"/>
      <c r="CP122" s="268"/>
      <c r="CQ122" s="268"/>
      <c r="CR122" s="268"/>
      <c r="CS122" s="268"/>
      <c r="CT122" s="270"/>
      <c r="CU122" s="268"/>
      <c r="CV122" s="270"/>
      <c r="CW122" s="268"/>
      <c r="CX122" s="270"/>
      <c r="CY122" s="268"/>
      <c r="CZ122" s="270"/>
      <c r="DA122" s="268"/>
      <c r="DB122" s="270"/>
      <c r="DC122" s="270"/>
      <c r="DD122" s="268"/>
      <c r="DE122" s="268"/>
      <c r="DF122" s="268"/>
      <c r="DG122" s="321"/>
      <c r="DH122" s="269"/>
      <c r="DI122" s="268"/>
      <c r="DJ122" s="270"/>
      <c r="DK122" s="268"/>
      <c r="DL122" s="268"/>
      <c r="DM122" s="268"/>
      <c r="DN122" s="268"/>
      <c r="DO122" s="268"/>
      <c r="DP122" s="270"/>
      <c r="DQ122" s="268"/>
      <c r="DR122" s="270"/>
      <c r="DS122" s="268"/>
      <c r="DT122" s="270"/>
      <c r="DU122" s="270"/>
      <c r="DV122" s="270"/>
      <c r="DW122" s="268"/>
      <c r="DX122" s="270"/>
      <c r="DY122" s="270"/>
      <c r="DZ122" s="268"/>
      <c r="EA122" s="268"/>
      <c r="EB122" s="268"/>
      <c r="EC122" s="317"/>
    </row>
    <row r="123" spans="1:133" ht="34.5" customHeight="1">
      <c r="A123" s="158">
        <v>2</v>
      </c>
      <c r="B123" s="184" t="s">
        <v>65</v>
      </c>
      <c r="C123" s="233">
        <f>SUM('Sh1-Breakup'!AE83)</f>
        <v>2321</v>
      </c>
      <c r="D123" s="231">
        <f>SUM('Sh1-Breakup'!AF83)</f>
        <v>3051.12</v>
      </c>
      <c r="E123" s="233">
        <f>SUM('Sh1-Breakup'!AG83)</f>
        <v>18568</v>
      </c>
      <c r="F123" s="233">
        <f>SUM('Sh1-Breakup'!AH83)</f>
        <v>599</v>
      </c>
      <c r="G123" s="233">
        <f>SUM('Sh1-Breakup'!AK83)</f>
        <v>409</v>
      </c>
      <c r="H123" s="233" t="e">
        <f>SUM('Sh1-Breakup'!#REF!)</f>
        <v>#REF!</v>
      </c>
      <c r="I123" s="233">
        <f>SUM('Sh1-Breakup'!AL83)</f>
        <v>34</v>
      </c>
      <c r="J123" s="231">
        <f>SUM('Sh1-Breakup'!AM83)</f>
        <v>55.85</v>
      </c>
      <c r="K123" s="233">
        <f>SUM('Sh1-Breakup'!AN83)</f>
        <v>34</v>
      </c>
      <c r="L123" s="231">
        <f>SUM('Sh1-Breakup'!AO83)</f>
        <v>55.85</v>
      </c>
      <c r="M123" s="233">
        <f>SUM('Sh1-Breakup'!AP83)</f>
        <v>272</v>
      </c>
      <c r="N123" s="231">
        <f>SUM('Sh1-Breakup'!AW83)</f>
        <v>1.4648858250753987</v>
      </c>
      <c r="O123" s="231">
        <f>SUM('Sh1-Breakup'!AX83)</f>
        <v>1.8304753664228217</v>
      </c>
      <c r="P123" s="231">
        <f>SUM('Sh1-Breakup'!AY83)</f>
        <v>1.4648858250753987</v>
      </c>
      <c r="Q123" s="233">
        <f>SUM('Sh1-Breakup'!AZ83)</f>
        <v>221</v>
      </c>
      <c r="R123" s="231">
        <f>SUM('Sh1-Breakup'!BA83)</f>
        <v>1.6426470588235293</v>
      </c>
      <c r="S123" s="231">
        <f>SUM('Sh1-Breakup'!BB83)</f>
        <v>6.570588235294117</v>
      </c>
      <c r="T123" s="233">
        <f>SUM('Sh1-Breakup'!BC83)</f>
        <v>0</v>
      </c>
      <c r="U123" s="266"/>
      <c r="V123" s="266"/>
      <c r="W123" s="245"/>
      <c r="X123" s="245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50"/>
      <c r="AK123" s="250"/>
      <c r="AL123" s="250"/>
      <c r="AM123" s="247"/>
      <c r="AN123" s="250"/>
      <c r="AO123" s="250"/>
      <c r="AP123" s="245"/>
      <c r="AQ123" s="245"/>
      <c r="AR123" s="245"/>
      <c r="AS123" s="184"/>
      <c r="AT123" s="184"/>
      <c r="AU123" s="200"/>
      <c r="AV123" s="200"/>
      <c r="AW123" s="200"/>
      <c r="AX123" s="200"/>
      <c r="AY123" s="200"/>
      <c r="AZ123" s="200"/>
      <c r="BA123" s="200"/>
      <c r="BB123" s="201"/>
      <c r="BC123" s="200"/>
      <c r="BD123" s="201"/>
      <c r="BE123" s="200"/>
      <c r="BF123" s="201"/>
      <c r="BG123" s="201"/>
      <c r="BH123" s="201"/>
      <c r="BI123" s="200"/>
      <c r="BJ123" s="200"/>
      <c r="BK123" s="200"/>
      <c r="BL123" s="200"/>
      <c r="BM123" s="212"/>
      <c r="BN123" s="200"/>
      <c r="CK123" s="269">
        <v>3</v>
      </c>
      <c r="CL123" s="269" t="s">
        <v>96</v>
      </c>
      <c r="CM123" s="268">
        <f>SUM('Sh1-Breakup'!BG60)</f>
        <v>1839</v>
      </c>
      <c r="CN123" s="268">
        <f>SUM('Sh1-Breakup'!BH60)</f>
        <v>2335.91</v>
      </c>
      <c r="CO123" s="268">
        <f>SUM('Sh1-Breakup'!BI60)</f>
        <v>14712</v>
      </c>
      <c r="CP123" s="268">
        <f>SUM('Sh1-Breakup'!BJ60)</f>
        <v>3538</v>
      </c>
      <c r="CQ123" s="268">
        <f>SUM('Sh1-Breakup'!BM60)</f>
        <v>2277</v>
      </c>
      <c r="CR123" s="268" t="e">
        <f>SUM('Sh1-Breakup'!#REF!)</f>
        <v>#REF!</v>
      </c>
      <c r="CS123" s="268">
        <f>SUM('Sh1-Breakup'!BN60)</f>
        <v>740</v>
      </c>
      <c r="CT123" s="270">
        <f>SUM('Sh1-Breakup'!BO60)</f>
        <v>1846.6</v>
      </c>
      <c r="CU123" s="268">
        <f>SUM('Sh1-Breakup'!BP60)</f>
        <v>66</v>
      </c>
      <c r="CV123" s="270">
        <f>SUM('Sh1-Breakup'!BQ60)</f>
        <v>150.7</v>
      </c>
      <c r="CW123" s="268">
        <f>SUM('Sh1-Breakup'!BR60)</f>
        <v>829</v>
      </c>
      <c r="CX123" s="268">
        <f>SUM('Sh1-Breakup'!BY60)</f>
        <v>3.588907014681892</v>
      </c>
      <c r="CY123" s="270">
        <f>SUM('Sh1-Breakup'!BZ60)</f>
        <v>6.451447187605687</v>
      </c>
      <c r="CZ123" s="270">
        <f>SUM('Sh1-Breakup'!CA60)</f>
        <v>5.634855899945623</v>
      </c>
      <c r="DA123" s="268">
        <f>SUM('Sh1-Breakup'!CB60)</f>
        <v>210</v>
      </c>
      <c r="DB123" s="270">
        <f>SUM('Sh1-Breakup'!CC60)</f>
        <v>2.283333333333333</v>
      </c>
      <c r="DC123" s="270">
        <f>SUM('Sh1-Breakup'!CD60)</f>
        <v>9.133333333333333</v>
      </c>
      <c r="DD123" s="268">
        <f>SUM('Sh1-Breakup'!CE60)</f>
        <v>18</v>
      </c>
      <c r="DE123" s="268"/>
      <c r="DF123" s="268"/>
      <c r="DG123" s="321"/>
      <c r="DH123" s="269"/>
      <c r="DI123" s="268"/>
      <c r="DJ123" s="270"/>
      <c r="DK123" s="268"/>
      <c r="DL123" s="268"/>
      <c r="DM123" s="268"/>
      <c r="DN123" s="268"/>
      <c r="DO123" s="268"/>
      <c r="DP123" s="270"/>
      <c r="DQ123" s="268"/>
      <c r="DR123" s="270"/>
      <c r="DS123" s="268"/>
      <c r="DT123" s="270"/>
      <c r="DU123" s="270"/>
      <c r="DV123" s="270"/>
      <c r="DW123" s="268"/>
      <c r="DX123" s="270"/>
      <c r="DY123" s="270"/>
      <c r="DZ123" s="268"/>
      <c r="EA123" s="268"/>
      <c r="EB123" s="268"/>
      <c r="EC123" s="317"/>
    </row>
    <row r="124" spans="1:133" ht="34.5" customHeight="1">
      <c r="A124" s="158"/>
      <c r="B124" s="184"/>
      <c r="C124" s="233"/>
      <c r="D124" s="231"/>
      <c r="E124" s="233"/>
      <c r="F124" s="233"/>
      <c r="G124" s="233"/>
      <c r="H124" s="233"/>
      <c r="I124" s="233"/>
      <c r="J124" s="231"/>
      <c r="K124" s="233"/>
      <c r="L124" s="231"/>
      <c r="M124" s="233"/>
      <c r="N124" s="231"/>
      <c r="O124" s="231"/>
      <c r="P124" s="231"/>
      <c r="Q124" s="233"/>
      <c r="R124" s="231"/>
      <c r="S124" s="231"/>
      <c r="T124" s="233"/>
      <c r="U124" s="266"/>
      <c r="V124" s="266"/>
      <c r="W124" s="245"/>
      <c r="X124" s="245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50"/>
      <c r="AK124" s="250"/>
      <c r="AL124" s="250"/>
      <c r="AM124" s="247"/>
      <c r="AN124" s="250"/>
      <c r="AO124" s="250"/>
      <c r="AP124" s="245"/>
      <c r="AQ124" s="245"/>
      <c r="AR124" s="245"/>
      <c r="AS124" s="184"/>
      <c r="AT124" s="184"/>
      <c r="AU124" s="200"/>
      <c r="AV124" s="200"/>
      <c r="AW124" s="200"/>
      <c r="AX124" s="200"/>
      <c r="AY124" s="200"/>
      <c r="AZ124" s="200"/>
      <c r="BA124" s="200"/>
      <c r="BB124" s="201"/>
      <c r="BC124" s="200"/>
      <c r="BD124" s="201"/>
      <c r="BE124" s="200"/>
      <c r="BF124" s="201"/>
      <c r="BG124" s="201"/>
      <c r="BH124" s="201"/>
      <c r="BI124" s="200"/>
      <c r="BJ124" s="200"/>
      <c r="BK124" s="200"/>
      <c r="BL124" s="200"/>
      <c r="BM124" s="212"/>
      <c r="BN124" s="200"/>
      <c r="CK124" s="268"/>
      <c r="CL124" s="268"/>
      <c r="CM124" s="268"/>
      <c r="CN124" s="270"/>
      <c r="CO124" s="268"/>
      <c r="CP124" s="268"/>
      <c r="CQ124" s="268"/>
      <c r="CR124" s="268"/>
      <c r="CS124" s="268"/>
      <c r="CT124" s="270"/>
      <c r="CU124" s="268"/>
      <c r="CV124" s="270"/>
      <c r="CW124" s="268"/>
      <c r="CX124" s="270"/>
      <c r="CY124" s="268"/>
      <c r="CZ124" s="270"/>
      <c r="DA124" s="268"/>
      <c r="DB124" s="270"/>
      <c r="DC124" s="270"/>
      <c r="DD124" s="268"/>
      <c r="DE124" s="268"/>
      <c r="DF124" s="268"/>
      <c r="DG124" s="321"/>
      <c r="DH124" s="269"/>
      <c r="DI124" s="268"/>
      <c r="DJ124" s="270"/>
      <c r="DK124" s="268"/>
      <c r="DL124" s="268"/>
      <c r="DM124" s="268"/>
      <c r="DN124" s="268"/>
      <c r="DO124" s="268"/>
      <c r="DP124" s="270"/>
      <c r="DQ124" s="268"/>
      <c r="DR124" s="270"/>
      <c r="DS124" s="268"/>
      <c r="DT124" s="270"/>
      <c r="DU124" s="270"/>
      <c r="DV124" s="270"/>
      <c r="DW124" s="268"/>
      <c r="DX124" s="270"/>
      <c r="DY124" s="270"/>
      <c r="DZ124" s="268"/>
      <c r="EA124" s="268"/>
      <c r="EB124" s="268"/>
      <c r="EC124" s="317"/>
    </row>
    <row r="125" spans="1:133" ht="34.5" customHeight="1">
      <c r="A125" s="158"/>
      <c r="B125" s="184"/>
      <c r="C125" s="233"/>
      <c r="D125" s="231"/>
      <c r="E125" s="233"/>
      <c r="F125" s="233"/>
      <c r="G125" s="233"/>
      <c r="H125" s="233"/>
      <c r="I125" s="233"/>
      <c r="J125" s="231"/>
      <c r="K125" s="233"/>
      <c r="L125" s="231"/>
      <c r="M125" s="233"/>
      <c r="N125" s="231"/>
      <c r="O125" s="231"/>
      <c r="P125" s="231"/>
      <c r="Q125" s="233"/>
      <c r="R125" s="231"/>
      <c r="S125" s="231"/>
      <c r="T125" s="233"/>
      <c r="U125" s="266"/>
      <c r="V125" s="266"/>
      <c r="W125" s="245"/>
      <c r="X125" s="245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50"/>
      <c r="AK125" s="250"/>
      <c r="AL125" s="250"/>
      <c r="AM125" s="247"/>
      <c r="AN125" s="250"/>
      <c r="AO125" s="250"/>
      <c r="AP125" s="245"/>
      <c r="AQ125" s="245"/>
      <c r="AR125" s="245"/>
      <c r="AS125" s="184"/>
      <c r="AT125" s="184"/>
      <c r="AU125" s="200"/>
      <c r="AV125" s="200"/>
      <c r="AW125" s="200"/>
      <c r="AX125" s="200"/>
      <c r="AY125" s="200"/>
      <c r="AZ125" s="200"/>
      <c r="BA125" s="200"/>
      <c r="BB125" s="201"/>
      <c r="BC125" s="200"/>
      <c r="BD125" s="201"/>
      <c r="BE125" s="200"/>
      <c r="BF125" s="201"/>
      <c r="BG125" s="201"/>
      <c r="BH125" s="201"/>
      <c r="BI125" s="200"/>
      <c r="BJ125" s="200"/>
      <c r="BK125" s="200"/>
      <c r="BL125" s="200"/>
      <c r="BM125" s="212"/>
      <c r="BN125" s="200"/>
      <c r="CK125" s="268"/>
      <c r="CL125" s="271" t="s">
        <v>116</v>
      </c>
      <c r="CM125" s="271">
        <f>SUM('Sh1-Breakup'!CI60)</f>
        <v>4166</v>
      </c>
      <c r="CN125" s="271">
        <f>SUM('Sh1-Breakup'!CJ60)</f>
        <v>5292.3</v>
      </c>
      <c r="CO125" s="271">
        <f>SUM('Sh1-Breakup'!CK60)</f>
        <v>33328</v>
      </c>
      <c r="CP125" s="271">
        <f>SUM('Sh1-Breakup'!CL60)</f>
        <v>6651</v>
      </c>
      <c r="CQ125" s="271">
        <f>SUM('Sh1-Breakup'!CO60)</f>
        <v>3675</v>
      </c>
      <c r="CR125" s="271" t="e">
        <f>SUM('Sh1-Breakup'!#REF!)</f>
        <v>#REF!</v>
      </c>
      <c r="CS125" s="271">
        <f>SUM('Sh1-Breakup'!CP60)</f>
        <v>1095</v>
      </c>
      <c r="CT125" s="271">
        <f>SUM('Sh1-Breakup'!CQ60)</f>
        <v>2663.75</v>
      </c>
      <c r="CU125" s="271">
        <f>SUM('Sh1-Breakup'!CR60)</f>
        <v>280</v>
      </c>
      <c r="CV125" s="271">
        <f>SUM('Sh1-Breakup'!CS60)</f>
        <v>567.94</v>
      </c>
      <c r="CW125" s="271">
        <f>SUM('Sh1-Breakup'!CT60)</f>
        <v>3124</v>
      </c>
      <c r="CX125" s="271">
        <f>SUM('Sh1-Breakup'!DA60)</f>
        <v>6.721075372059529</v>
      </c>
      <c r="CY125" s="272">
        <f>SUM('Sh1-Breakup'!DB60)</f>
        <v>10.731440016627932</v>
      </c>
      <c r="CZ125" s="272">
        <f>SUM('Sh1-Breakup'!DC60)</f>
        <v>9.373499759961595</v>
      </c>
      <c r="DA125" s="271">
        <f>SUM('Sh1-Breakup'!DD60)</f>
        <v>548</v>
      </c>
      <c r="DB125" s="272">
        <f>SUM('Sh1-Breakup'!DE60)</f>
        <v>2.028357142857143</v>
      </c>
      <c r="DC125" s="272">
        <f>SUM('Sh1-Breakup'!DF60)</f>
        <v>8.113428571428573</v>
      </c>
      <c r="DD125" s="271">
        <f>SUM('Sh1-Breakup'!DG60)</f>
        <v>98</v>
      </c>
      <c r="DE125" s="272">
        <f>SUM(CT125-CV125)</f>
        <v>2095.81</v>
      </c>
      <c r="DF125" s="271">
        <v>710.82</v>
      </c>
      <c r="DG125" s="321"/>
      <c r="DH125" s="269"/>
      <c r="DI125" s="268"/>
      <c r="DJ125" s="270"/>
      <c r="DK125" s="268"/>
      <c r="DL125" s="268"/>
      <c r="DM125" s="268"/>
      <c r="DN125" s="268"/>
      <c r="DO125" s="268"/>
      <c r="DP125" s="270"/>
      <c r="DQ125" s="268"/>
      <c r="DR125" s="270"/>
      <c r="DS125" s="268"/>
      <c r="DT125" s="270"/>
      <c r="DU125" s="270"/>
      <c r="DV125" s="270"/>
      <c r="DW125" s="268"/>
      <c r="DX125" s="270"/>
      <c r="DY125" s="270"/>
      <c r="DZ125" s="268"/>
      <c r="EA125" s="268"/>
      <c r="EB125" s="268"/>
      <c r="EC125" s="317"/>
    </row>
    <row r="126" spans="1:133" ht="34.5" customHeight="1">
      <c r="A126" s="158"/>
      <c r="B126" s="184"/>
      <c r="C126" s="198"/>
      <c r="D126" s="198"/>
      <c r="E126" s="198"/>
      <c r="F126" s="198"/>
      <c r="G126" s="198"/>
      <c r="H126" s="198"/>
      <c r="I126" s="198"/>
      <c r="J126" s="198"/>
      <c r="K126" s="198"/>
      <c r="L126" s="231"/>
      <c r="M126" s="198"/>
      <c r="N126" s="231"/>
      <c r="O126" s="231"/>
      <c r="P126" s="231"/>
      <c r="Q126" s="198"/>
      <c r="R126" s="198"/>
      <c r="S126" s="198"/>
      <c r="T126" s="198"/>
      <c r="U126" s="199"/>
      <c r="V126" s="199"/>
      <c r="W126" s="245"/>
      <c r="X126" s="245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50"/>
      <c r="AK126" s="250"/>
      <c r="AL126" s="250"/>
      <c r="AM126" s="247"/>
      <c r="AN126" s="250"/>
      <c r="AO126" s="250"/>
      <c r="AP126" s="245"/>
      <c r="AQ126" s="245"/>
      <c r="AR126" s="245"/>
      <c r="AS126" s="184"/>
      <c r="AT126" s="184"/>
      <c r="AU126" s="200"/>
      <c r="AV126" s="200"/>
      <c r="AW126" s="200"/>
      <c r="AX126" s="200"/>
      <c r="AY126" s="200"/>
      <c r="AZ126" s="200"/>
      <c r="BA126" s="200"/>
      <c r="BB126" s="201"/>
      <c r="BC126" s="200"/>
      <c r="BD126" s="201"/>
      <c r="BE126" s="200"/>
      <c r="BF126" s="201"/>
      <c r="BG126" s="201"/>
      <c r="BH126" s="201"/>
      <c r="BI126" s="200"/>
      <c r="BJ126" s="200"/>
      <c r="BK126" s="200"/>
      <c r="BL126" s="200"/>
      <c r="BM126" s="212"/>
      <c r="BN126" s="200"/>
      <c r="CK126" s="269">
        <v>4</v>
      </c>
      <c r="CL126" s="268" t="s">
        <v>144</v>
      </c>
      <c r="CM126" s="268">
        <f>SUM('Sh1-Breakup'!CI61)</f>
        <v>431</v>
      </c>
      <c r="CN126" s="268">
        <f>SUM('Sh1-Breakup'!CJ61)</f>
        <v>547.48</v>
      </c>
      <c r="CO126" s="268">
        <f>SUM('Sh1-Breakup'!CK61)</f>
        <v>3448</v>
      </c>
      <c r="CP126" s="268">
        <f>SUM('Sh1-Breakup'!CL61)</f>
        <v>339</v>
      </c>
      <c r="CQ126" s="268">
        <f>SUM('Sh1-Breakup'!CO61)</f>
        <v>123</v>
      </c>
      <c r="CR126" s="268" t="e">
        <f>SUM('Sh1-Breakup'!#REF!)</f>
        <v>#REF!</v>
      </c>
      <c r="CS126" s="268">
        <f>SUM('Sh1-Breakup'!CP61)</f>
        <v>57</v>
      </c>
      <c r="CT126" s="268">
        <f>SUM('Sh1-Breakup'!CQ61)</f>
        <v>127.42</v>
      </c>
      <c r="CU126" s="268">
        <f>SUM('Sh1-Breakup'!CR61)</f>
        <v>23</v>
      </c>
      <c r="CV126" s="268">
        <f>SUM('Sh1-Breakup'!CS61)</f>
        <v>58.9</v>
      </c>
      <c r="CW126" s="268">
        <f>SUM('Sh1-Breakup'!CT61)</f>
        <v>240</v>
      </c>
      <c r="CX126" s="268">
        <f>SUM('Sh1-Breakup'!DA61)</f>
        <v>5.336426914153132</v>
      </c>
      <c r="CY126" s="268">
        <f>SUM('Sh1-Breakup'!DB61)</f>
        <v>10.758383867903849</v>
      </c>
      <c r="CZ126" s="270">
        <f>SUM('Sh1-Breakup'!DC61)</f>
        <v>6.960556844547564</v>
      </c>
      <c r="DA126" s="268">
        <f>SUM('Sh1-Breakup'!DD61)</f>
        <v>158</v>
      </c>
      <c r="DB126" s="270">
        <f>SUM('Sh1-Breakup'!DE61)</f>
        <v>2.5608695652173914</v>
      </c>
      <c r="DC126" s="270">
        <f>SUM('Sh1-Breakup'!DF61)</f>
        <v>10.243478260869566</v>
      </c>
      <c r="DD126" s="268">
        <f>SUM('Sh1-Breakup'!DG61)</f>
        <v>9</v>
      </c>
      <c r="DE126" s="272">
        <f>SUM(CT126-CV126)</f>
        <v>68.52000000000001</v>
      </c>
      <c r="DF126" s="271">
        <v>13.46</v>
      </c>
      <c r="DG126" s="321">
        <v>3</v>
      </c>
      <c r="DH126" s="269" t="s">
        <v>96</v>
      </c>
      <c r="DI126" s="268">
        <f>SUM('Sh1-Breakup'!BG45)</f>
        <v>453</v>
      </c>
      <c r="DJ126" s="268">
        <f>SUM('Sh1-Breakup'!BH45)</f>
        <v>607.348</v>
      </c>
      <c r="DK126" s="268">
        <f>SUM('Sh1-Breakup'!BI45)</f>
        <v>3624</v>
      </c>
      <c r="DL126" s="268">
        <f>SUM('Sh1-Breakup'!BJ45)</f>
        <v>980</v>
      </c>
      <c r="DM126" s="268">
        <f>SUM('Sh1-Breakup'!BM45)</f>
        <v>0</v>
      </c>
      <c r="DN126" s="268" t="e">
        <f>SUM('Sh1-Breakup'!#REF!)</f>
        <v>#REF!</v>
      </c>
      <c r="DO126" s="268">
        <f>SUM('Sh1-Breakup'!BN45)</f>
        <v>62</v>
      </c>
      <c r="DP126" s="270">
        <f>SUM('Sh1-Breakup'!BO45)</f>
        <v>211.57</v>
      </c>
      <c r="DQ126" s="268">
        <f>SUM('Sh1-Breakup'!BP45)</f>
        <v>62</v>
      </c>
      <c r="DR126" s="270">
        <f>SUM('Sh1-Breakup'!BQ45)</f>
        <v>211.57</v>
      </c>
      <c r="DS126" s="268">
        <f>SUM('Sh1-Breakup'!BR45)</f>
        <v>496</v>
      </c>
      <c r="DT126" s="270">
        <f>SUM('Sh1-Breakup'!BY45)</f>
        <v>13.686534216335541</v>
      </c>
      <c r="DU126" s="270">
        <f>SUM('Sh1-Breakup'!BZ45)</f>
        <v>34.83505337961103</v>
      </c>
      <c r="DV126" s="270">
        <f>SUM('Sh1-Breakup'!CA45)</f>
        <v>13.686534216335541</v>
      </c>
      <c r="DW126" s="268">
        <f>SUM('Sh1-Breakup'!CB45)</f>
        <v>69</v>
      </c>
      <c r="DX126" s="270">
        <f>SUM('Sh1-Breakup'!CC45)</f>
        <v>3.4124193548387094</v>
      </c>
      <c r="DY126" s="270">
        <f>SUM('Sh1-Breakup'!CD45)</f>
        <v>13.649677419354838</v>
      </c>
      <c r="DZ126" s="268">
        <f>SUM('Sh1-Breakup'!CE45)</f>
        <v>0</v>
      </c>
      <c r="EA126" s="268">
        <f>SUM('Sh1-Breakup'!CF45)</f>
        <v>0</v>
      </c>
      <c r="EB126" s="268">
        <v>0</v>
      </c>
      <c r="EC126" s="317"/>
    </row>
    <row r="127" spans="1:133" ht="34.5" customHeight="1">
      <c r="A127" s="158"/>
      <c r="B127" s="184"/>
      <c r="C127" s="198"/>
      <c r="D127" s="198"/>
      <c r="E127" s="198"/>
      <c r="F127" s="198"/>
      <c r="G127" s="198"/>
      <c r="H127" s="198"/>
      <c r="I127" s="198"/>
      <c r="J127" s="198"/>
      <c r="K127" s="198"/>
      <c r="L127" s="231"/>
      <c r="M127" s="198"/>
      <c r="N127" s="231"/>
      <c r="O127" s="231"/>
      <c r="P127" s="231"/>
      <c r="Q127" s="198"/>
      <c r="R127" s="198"/>
      <c r="S127" s="198"/>
      <c r="T127" s="198"/>
      <c r="U127" s="199"/>
      <c r="V127" s="199"/>
      <c r="W127" s="245"/>
      <c r="X127" s="245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50"/>
      <c r="AK127" s="250"/>
      <c r="AL127" s="250"/>
      <c r="AM127" s="247"/>
      <c r="AN127" s="250"/>
      <c r="AO127" s="250"/>
      <c r="AP127" s="245"/>
      <c r="AQ127" s="245"/>
      <c r="AR127" s="245"/>
      <c r="AS127" s="184"/>
      <c r="AT127" s="184"/>
      <c r="AU127" s="200"/>
      <c r="AV127" s="200"/>
      <c r="AW127" s="200"/>
      <c r="AX127" s="200"/>
      <c r="AY127" s="200"/>
      <c r="AZ127" s="200"/>
      <c r="BA127" s="200"/>
      <c r="BB127" s="201"/>
      <c r="BC127" s="200"/>
      <c r="BD127" s="201"/>
      <c r="BE127" s="200"/>
      <c r="BF127" s="201"/>
      <c r="BG127" s="201"/>
      <c r="BH127" s="201"/>
      <c r="BI127" s="200"/>
      <c r="BJ127" s="200"/>
      <c r="BK127" s="200"/>
      <c r="BL127" s="200"/>
      <c r="BM127" s="212"/>
      <c r="BN127" s="200"/>
      <c r="CK127" s="1795" t="s">
        <v>145</v>
      </c>
      <c r="CL127" s="1795"/>
      <c r="CM127" s="271">
        <f>SUM('Sh1-Breakup'!CI62)</f>
        <v>4597</v>
      </c>
      <c r="CN127" s="272">
        <f>SUM('Sh1-Breakup'!CJ62)</f>
        <v>5839.780000000001</v>
      </c>
      <c r="CO127" s="271">
        <f>SUM('Sh1-Breakup'!CK62)</f>
        <v>36776</v>
      </c>
      <c r="CP127" s="271">
        <f>SUM('Sh1-Breakup'!CL62)</f>
        <v>6990</v>
      </c>
      <c r="CQ127" s="271">
        <f>SUM('Sh1-Breakup'!CO62)</f>
        <v>3798</v>
      </c>
      <c r="CR127" s="271" t="e">
        <f>SUM('Sh1-Breakup'!#REF!)</f>
        <v>#REF!</v>
      </c>
      <c r="CS127" s="271">
        <f>SUM('Sh1-Breakup'!CP62)</f>
        <v>1152</v>
      </c>
      <c r="CT127" s="271">
        <f>SUM('Sh1-Breakup'!CQ62)</f>
        <v>2791.17</v>
      </c>
      <c r="CU127" s="271">
        <f>SUM('Sh1-Breakup'!CR62)</f>
        <v>303</v>
      </c>
      <c r="CV127" s="271">
        <f>SUM('Sh1-Breakup'!CS62)</f>
        <v>626.84</v>
      </c>
      <c r="CW127" s="271">
        <f>SUM('Sh1-Breakup'!CT62)</f>
        <v>3364</v>
      </c>
      <c r="CX127" s="271">
        <f>SUM('Sh1-Breakup'!DA62)</f>
        <v>6.591255166412878</v>
      </c>
      <c r="CY127" s="271">
        <f>SUM('Sh1-Breakup'!DB62)</f>
        <v>10.733966005568703</v>
      </c>
      <c r="CZ127" s="272">
        <f>SUM('Sh1-Breakup'!DC62)</f>
        <v>9.147269958668696</v>
      </c>
      <c r="DA127" s="271">
        <f>SUM('Sh1-Breakup'!DD62)</f>
        <v>706</v>
      </c>
      <c r="DB127" s="272">
        <f>SUM('Sh1-Breakup'!DE62)</f>
        <v>2.0687788778877887</v>
      </c>
      <c r="DC127" s="272">
        <f>SUM('Sh1-Breakup'!DF62)</f>
        <v>8.275115511551155</v>
      </c>
      <c r="DD127" s="271">
        <f>SUM('Sh1-Breakup'!DG62)</f>
        <v>107</v>
      </c>
      <c r="DE127" s="272"/>
      <c r="DF127" s="271"/>
      <c r="DG127" s="320"/>
      <c r="DH127" s="268"/>
      <c r="DI127" s="268"/>
      <c r="DJ127" s="270"/>
      <c r="DK127" s="268"/>
      <c r="DL127" s="268"/>
      <c r="DM127" s="268"/>
      <c r="DN127" s="268"/>
      <c r="DO127" s="268"/>
      <c r="DP127" s="270"/>
      <c r="DQ127" s="268"/>
      <c r="DR127" s="270"/>
      <c r="DS127" s="268"/>
      <c r="DT127" s="270"/>
      <c r="DU127" s="270"/>
      <c r="DV127" s="270"/>
      <c r="DW127" s="268"/>
      <c r="DX127" s="270"/>
      <c r="DY127" s="270"/>
      <c r="DZ127" s="268"/>
      <c r="EA127" s="268"/>
      <c r="EB127" s="268"/>
      <c r="EC127" s="317"/>
    </row>
    <row r="128" spans="1:133" ht="34.5" customHeight="1">
      <c r="A128" s="158"/>
      <c r="B128" s="184"/>
      <c r="C128" s="198"/>
      <c r="D128" s="198"/>
      <c r="E128" s="198"/>
      <c r="F128" s="198"/>
      <c r="G128" s="198"/>
      <c r="H128" s="198"/>
      <c r="I128" s="198"/>
      <c r="J128" s="198"/>
      <c r="K128" s="198"/>
      <c r="L128" s="231"/>
      <c r="M128" s="198"/>
      <c r="N128" s="231"/>
      <c r="O128" s="231"/>
      <c r="P128" s="231"/>
      <c r="Q128" s="198"/>
      <c r="R128" s="198"/>
      <c r="S128" s="198"/>
      <c r="T128" s="198"/>
      <c r="U128" s="199"/>
      <c r="V128" s="199"/>
      <c r="W128" s="245">
        <v>3</v>
      </c>
      <c r="X128" s="245" t="s">
        <v>96</v>
      </c>
      <c r="Y128" s="247">
        <f>SUM('Sh1-Breakup'!BG27)</f>
        <v>1613</v>
      </c>
      <c r="Z128" s="247">
        <f>SUM('Sh1-Breakup'!BH27)</f>
        <v>2407.108</v>
      </c>
      <c r="AA128" s="247">
        <f>SUM('Sh1-Breakup'!BI27)</f>
        <v>12904</v>
      </c>
      <c r="AB128" s="247">
        <f>SUM('Sh1-Breakup'!BJ27)</f>
        <v>19482</v>
      </c>
      <c r="AC128" s="247">
        <f>SUM('Sh1-Breakup'!BM27)</f>
        <v>1519</v>
      </c>
      <c r="AD128" s="247" t="e">
        <f>SUM('Sh1-Breakup'!#REF!)</f>
        <v>#REF!</v>
      </c>
      <c r="AE128" s="247">
        <f>SUM('Sh1-Breakup'!BN27)</f>
        <v>667</v>
      </c>
      <c r="AF128" s="250">
        <f>SUM('Sh1-Breakup'!BO27)</f>
        <v>891.22</v>
      </c>
      <c r="AG128" s="247">
        <f>SUM('Sh1-Breakup'!BP27)</f>
        <v>404</v>
      </c>
      <c r="AH128" s="247">
        <f>SUM('Sh1-Breakup'!BQ27)</f>
        <v>601.96</v>
      </c>
      <c r="AI128" s="247">
        <f>SUM('Sh1-Breakup'!BR27)</f>
        <v>3636</v>
      </c>
      <c r="AJ128" s="250">
        <f>SUM('Sh1-Breakup'!BY27)</f>
        <v>25.04649721016739</v>
      </c>
      <c r="AK128" s="250">
        <f>SUM('Sh1-Breakup'!BZ27)</f>
        <v>25.00760248397662</v>
      </c>
      <c r="AL128" s="250">
        <f>SUM('Sh1-Breakup'!CA27)</f>
        <v>28.17730936143831</v>
      </c>
      <c r="AM128" s="247">
        <f>SUM('Sh1-Breakup'!CB27)</f>
        <v>0</v>
      </c>
      <c r="AN128" s="250">
        <f>SUM('Sh1-Breakup'!CC27)</f>
        <v>1.49</v>
      </c>
      <c r="AO128" s="250">
        <f>SUM('Sh1-Breakup'!CD27)</f>
        <v>5.96</v>
      </c>
      <c r="AP128" s="245">
        <f>SUM('Sh1-Breakup'!CE27)</f>
        <v>0</v>
      </c>
      <c r="AQ128" s="245"/>
      <c r="AR128" s="245"/>
      <c r="AS128" s="184">
        <v>3</v>
      </c>
      <c r="AT128" s="184" t="s">
        <v>96</v>
      </c>
      <c r="AU128" s="200">
        <f>SUM('Sh1-Breakup'!BG17)</f>
        <v>1010</v>
      </c>
      <c r="AV128" s="200">
        <f>SUM('Sh1-Breakup'!BH17)</f>
        <v>1197.3600000000001</v>
      </c>
      <c r="AW128" s="200">
        <f>SUM('Sh1-Breakup'!BI17)</f>
        <v>8080</v>
      </c>
      <c r="AX128" s="200">
        <f>SUM('Sh1-Breakup'!BJ17)</f>
        <v>1193</v>
      </c>
      <c r="AY128" s="200">
        <f>SUM('Sh1-Breakup'!BM17)</f>
        <v>265</v>
      </c>
      <c r="AZ128" s="200" t="e">
        <f>SUM('Sh1-Breakup'!#REF!)</f>
        <v>#REF!</v>
      </c>
      <c r="BA128" s="200">
        <f>SUM('Sh1-Breakup'!BN17)</f>
        <v>533</v>
      </c>
      <c r="BB128" s="201">
        <f>SUM('Sh1-Breakup'!BO17)</f>
        <v>1197.42</v>
      </c>
      <c r="BC128" s="200">
        <f>SUM('Sh1-Breakup'!BP17)</f>
        <v>253</v>
      </c>
      <c r="BD128" s="201">
        <f>SUM('Sh1-Breakup'!BQ17)</f>
        <v>581.21</v>
      </c>
      <c r="BE128" s="200">
        <f>SUM('Sh1-Breakup'!BR17)</f>
        <v>1581</v>
      </c>
      <c r="BF128" s="201">
        <f>SUM('Sh1-Breakup'!BY17)</f>
        <v>25.04950495049505</v>
      </c>
      <c r="BG128" s="201">
        <f>SUM('Sh1-Breakup'!BZ17)</f>
        <v>48.540956771564105</v>
      </c>
      <c r="BH128" s="201">
        <f>SUM('Sh1-Breakup'!CA17)</f>
        <v>19.566831683168317</v>
      </c>
      <c r="BI128" s="200">
        <f>SUM('Sh1-Breakup'!CB17)</f>
        <v>148</v>
      </c>
      <c r="BJ128" s="201">
        <f>SUM('Sh1-Breakup'!CC17)</f>
        <v>2.2972727272727274</v>
      </c>
      <c r="BK128" s="201">
        <f>SUM('Sh1-Breakup'!CD17)</f>
        <v>9.18909090909091</v>
      </c>
      <c r="BL128" s="200">
        <f>SUM('Sh1-Breakup'!CE17)</f>
        <v>121</v>
      </c>
      <c r="BM128" s="212">
        <v>276</v>
      </c>
      <c r="BN128" s="200"/>
      <c r="CK128" s="1794" t="s">
        <v>117</v>
      </c>
      <c r="CL128" s="1794"/>
      <c r="CM128" s="271">
        <f>SUM('Sh1-Breakup'!CI63)</f>
        <v>16522</v>
      </c>
      <c r="CN128" s="272">
        <f>SUM('Sh1-Breakup'!CJ63)</f>
        <v>21968.826</v>
      </c>
      <c r="CO128" s="271">
        <f>SUM('Sh1-Breakup'!CK63)</f>
        <v>132176</v>
      </c>
      <c r="CP128" s="271">
        <f>SUM('Sh1-Breakup'!CL63)</f>
        <v>35386</v>
      </c>
      <c r="CQ128" s="271">
        <f>SUM('Sh1-Breakup'!CO63)</f>
        <v>5537</v>
      </c>
      <c r="CR128" s="271" t="e">
        <f>SUM('Sh1-Breakup'!#REF!)</f>
        <v>#REF!</v>
      </c>
      <c r="CS128" s="271">
        <f>SUM('Sh1-Breakup'!CP63)</f>
        <v>4701</v>
      </c>
      <c r="CT128" s="272">
        <f>SUM('Sh1-Breakup'!CQ63)</f>
        <v>11643.079999999998</v>
      </c>
      <c r="CU128" s="271">
        <f>SUM('Sh1-Breakup'!CR63)</f>
        <v>1305</v>
      </c>
      <c r="CV128" s="271">
        <f>SUM('Sh1-Breakup'!CS63)</f>
        <v>2980.7699999999995</v>
      </c>
      <c r="CW128" s="271">
        <f>SUM('Sh1-Breakup'!CT63)</f>
        <v>11143</v>
      </c>
      <c r="CX128" s="271">
        <f>SUM('Sh1-Breakup'!DA63)</f>
        <v>7.898559496429004</v>
      </c>
      <c r="CY128" s="271">
        <f>SUM('Sh1-Breakup'!DB63)</f>
        <v>13.568180657446144</v>
      </c>
      <c r="CZ128" s="272">
        <f>SUM('Sh1-Breakup'!DC63)</f>
        <v>8.430426098535285</v>
      </c>
      <c r="DA128" s="271">
        <f>SUM('Sh1-Breakup'!DD63)</f>
        <v>1666</v>
      </c>
      <c r="DB128" s="272">
        <f>SUM('Sh1-Breakup'!DE63)</f>
        <v>2.2841149425287353</v>
      </c>
      <c r="DC128" s="272">
        <f>SUM('Sh1-Breakup'!DF63)</f>
        <v>9.136459770114941</v>
      </c>
      <c r="DD128" s="271">
        <f>SUM('Sh1-Breakup'!DG63)</f>
        <v>107</v>
      </c>
      <c r="DE128" s="271"/>
      <c r="DF128" s="271"/>
      <c r="DG128" s="1928" t="s">
        <v>116</v>
      </c>
      <c r="DH128" s="1909"/>
      <c r="DI128" s="271">
        <f>SUM('Sh1-Breakup'!CI45)</f>
        <v>1133</v>
      </c>
      <c r="DJ128" s="271">
        <f>SUM('Sh1-Breakup'!CJ45)</f>
        <v>1518.368</v>
      </c>
      <c r="DK128" s="271">
        <f>SUM('Sh1-Breakup'!CK45)</f>
        <v>9064</v>
      </c>
      <c r="DL128" s="271">
        <f>SUM('Sh1-Breakup'!CL45)</f>
        <v>2254</v>
      </c>
      <c r="DM128" s="271">
        <f>SUM('Sh1-Breakup'!CO45)</f>
        <v>0</v>
      </c>
      <c r="DN128" s="271" t="e">
        <f>SUM('Sh1-Breakup'!#REF!)</f>
        <v>#REF!</v>
      </c>
      <c r="DO128" s="271">
        <f>SUM('Sh1-Breakup'!CP45)</f>
        <v>170</v>
      </c>
      <c r="DP128" s="272">
        <f>SUM('Sh1-Breakup'!CQ45)</f>
        <v>460.37</v>
      </c>
      <c r="DQ128" s="271">
        <f>SUM('Sh1-Breakup'!CR45)</f>
        <v>167</v>
      </c>
      <c r="DR128" s="272">
        <f>SUM('Sh1-Breakup'!CS45)</f>
        <v>460.37</v>
      </c>
      <c r="DS128" s="271">
        <f>SUM('Sh1-Breakup'!CT45)</f>
        <v>1336</v>
      </c>
      <c r="DT128" s="272">
        <f>SUM('Sh1-Breakup'!DA45)</f>
        <v>14.739629302736098</v>
      </c>
      <c r="DU128" s="272">
        <f>SUM('Sh1-Breakup'!DB45)</f>
        <v>30.320054163417566</v>
      </c>
      <c r="DV128" s="272">
        <f>SUM('Sh1-Breakup'!DC45)</f>
        <v>14.739629302736098</v>
      </c>
      <c r="DW128" s="271">
        <f>SUM('Sh1-Breakup'!DD45)</f>
        <v>87</v>
      </c>
      <c r="DX128" s="272">
        <f>SUM('Sh1-Breakup'!DE45)</f>
        <v>2.7567065868263474</v>
      </c>
      <c r="DY128" s="272">
        <f>SUM('Sh1-Breakup'!DF45)</f>
        <v>11.02682634730539</v>
      </c>
      <c r="DZ128" s="271">
        <f>SUM('Sh1-Breakup'!DG45)</f>
        <v>0</v>
      </c>
      <c r="EA128" s="272">
        <f>SUM(DP128-DR128)</f>
        <v>0</v>
      </c>
      <c r="EB128" s="272">
        <v>31.14</v>
      </c>
      <c r="EC128" s="317"/>
    </row>
    <row r="129" spans="1:133" ht="34.5" customHeight="1">
      <c r="A129" s="158">
        <v>3</v>
      </c>
      <c r="B129" s="184" t="s">
        <v>96</v>
      </c>
      <c r="C129" s="198">
        <f>SUM('Sh1-Breakup'!BG83)</f>
        <v>3094</v>
      </c>
      <c r="D129" s="198">
        <f>SUM('Sh1-Breakup'!BH83)</f>
        <v>4068.17</v>
      </c>
      <c r="E129" s="198">
        <f>SUM('Sh1-Breakup'!BI83)</f>
        <v>24752</v>
      </c>
      <c r="F129" s="198">
        <f>SUM('Sh1-Breakup'!BJ83)</f>
        <v>1250</v>
      </c>
      <c r="G129" s="198">
        <f>SUM('Sh1-Breakup'!BM83)</f>
        <v>628</v>
      </c>
      <c r="H129" s="198" t="e">
        <f>SUM('Sh1-Breakup'!#REF!)</f>
        <v>#REF!</v>
      </c>
      <c r="I129" s="198">
        <f>SUM('Sh1-Breakup'!BN83)</f>
        <v>297</v>
      </c>
      <c r="J129" s="198">
        <f>SUM('Sh1-Breakup'!BO83)</f>
        <v>858.16</v>
      </c>
      <c r="K129" s="198">
        <f>SUM('Sh1-Breakup'!BP83)</f>
        <v>297</v>
      </c>
      <c r="L129" s="198">
        <f>SUM('Sh1-Breakup'!BQ83)</f>
        <v>858.16</v>
      </c>
      <c r="M129" s="198">
        <f>SUM('Sh1-Breakup'!BR83)</f>
        <v>2376</v>
      </c>
      <c r="N129" s="231">
        <f>SUM('Sh1-Breakup'!BY83)</f>
        <v>9.59922430510666</v>
      </c>
      <c r="O129" s="231">
        <f>SUM('Sh1-Breakup'!BZ83)</f>
        <v>21.09449703429306</v>
      </c>
      <c r="P129" s="198">
        <f>SUM('Sh1-Breakup'!CA83)</f>
        <v>9.59922430510666</v>
      </c>
      <c r="Q129" s="198">
        <f>SUM('Sh1-Breakup'!CB83)</f>
        <v>215</v>
      </c>
      <c r="R129" s="231">
        <f>SUM('Sh1-Breakup'!CC83)</f>
        <v>2.8894276094276092</v>
      </c>
      <c r="S129" s="231">
        <f>SUM('Sh1-Breakup'!CD83)</f>
        <v>11.557710437710437</v>
      </c>
      <c r="T129" s="198">
        <f>SUM('Sh1-Breakup'!CE83)</f>
        <v>0</v>
      </c>
      <c r="U129" s="199"/>
      <c r="V129" s="199"/>
      <c r="W129" s="245"/>
      <c r="X129" s="245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5"/>
      <c r="AQ129" s="245"/>
      <c r="AR129" s="245"/>
      <c r="AS129" s="198"/>
      <c r="AT129" s="198"/>
      <c r="AU129" s="200"/>
      <c r="AV129" s="200"/>
      <c r="AW129" s="200"/>
      <c r="AX129" s="200"/>
      <c r="AY129" s="200"/>
      <c r="AZ129" s="200"/>
      <c r="BA129" s="200"/>
      <c r="BB129" s="201"/>
      <c r="BC129" s="200"/>
      <c r="BD129" s="201"/>
      <c r="BE129" s="200"/>
      <c r="BF129" s="201"/>
      <c r="BG129" s="201"/>
      <c r="BH129" s="201"/>
      <c r="BI129" s="200"/>
      <c r="BJ129" s="200"/>
      <c r="BK129" s="200"/>
      <c r="BL129" s="200"/>
      <c r="BM129" s="202"/>
      <c r="BN129" s="200"/>
      <c r="CK129" s="1794" t="s">
        <v>118</v>
      </c>
      <c r="CL129" s="1794"/>
      <c r="CM129" s="271">
        <f>SUM('Sh1-Breakup'!CI91)</f>
        <v>103107</v>
      </c>
      <c r="CN129" s="272">
        <f>SUM('Sh1-Breakup'!CJ91)</f>
        <v>138000.00000000003</v>
      </c>
      <c r="CO129" s="271">
        <f>SUM('Sh1-Breakup'!CK91)</f>
        <v>824856</v>
      </c>
      <c r="CP129" s="271">
        <f>SUM('Sh1-Breakup'!CL91)</f>
        <v>264610</v>
      </c>
      <c r="CQ129" s="271">
        <f>SUM('Sh1-Breakup'!CO91)</f>
        <v>22850</v>
      </c>
      <c r="CR129" s="271" t="e">
        <f>SUM('Sh1-Breakup'!#REF!)</f>
        <v>#REF!</v>
      </c>
      <c r="CS129" s="271">
        <f>SUM('Sh1-Breakup'!CP91)</f>
        <v>20908</v>
      </c>
      <c r="CT129" s="272">
        <f>SUM('Sh1-Breakup'!CQ91)</f>
        <v>44160.94</v>
      </c>
      <c r="CU129" s="271">
        <f>SUM('Sh1-Breakup'!CR91)</f>
        <v>9077</v>
      </c>
      <c r="CV129" s="271">
        <f>SUM('Sh1-Breakup'!CS91)</f>
        <v>19606.73</v>
      </c>
      <c r="CW129" s="271">
        <f>SUM('Sh1-Breakup'!CT91)</f>
        <v>61569</v>
      </c>
      <c r="CX129" s="271">
        <f>SUM('Sh1-Breakup'!DA91)</f>
        <v>8.80347600065951</v>
      </c>
      <c r="CY129" s="271">
        <f>SUM('Sh1-Breakup'!DB91)</f>
        <v>14.207775362318836</v>
      </c>
      <c r="CZ129" s="272">
        <f>SUM('Sh1-Breakup'!DC91)</f>
        <v>7.46421193517414</v>
      </c>
      <c r="DA129" s="271">
        <f>SUM('Sh1-Breakup'!DD91)</f>
        <v>10794</v>
      </c>
      <c r="DB129" s="272">
        <f>SUM('Sh1-Breakup'!DE91)</f>
        <v>2.160045169108736</v>
      </c>
      <c r="DC129" s="272">
        <f>SUM('Sh1-Breakup'!DF91)</f>
        <v>8.640180676434944</v>
      </c>
      <c r="DD129" s="271">
        <f>SUM('Sh1-Breakup'!DG91)</f>
        <v>499</v>
      </c>
      <c r="DE129" s="271"/>
      <c r="DF129" s="271"/>
      <c r="DG129" s="320"/>
      <c r="DH129" s="271"/>
      <c r="DI129" s="271"/>
      <c r="DJ129" s="272"/>
      <c r="DK129" s="271"/>
      <c r="DL129" s="271"/>
      <c r="DM129" s="271"/>
      <c r="DN129" s="271"/>
      <c r="DO129" s="271"/>
      <c r="DP129" s="271"/>
      <c r="DQ129" s="271"/>
      <c r="DR129" s="272"/>
      <c r="DS129" s="271"/>
      <c r="DT129" s="272"/>
      <c r="DU129" s="272"/>
      <c r="DV129" s="272"/>
      <c r="DW129" s="271"/>
      <c r="DX129" s="271"/>
      <c r="DY129" s="272"/>
      <c r="DZ129" s="271"/>
      <c r="EA129" s="268"/>
      <c r="EB129" s="268"/>
      <c r="EC129" s="317"/>
    </row>
    <row r="130" spans="1:133" ht="34.5" customHeight="1">
      <c r="A130" s="163"/>
      <c r="B130" s="200"/>
      <c r="C130" s="198"/>
      <c r="D130" s="198"/>
      <c r="E130" s="198"/>
      <c r="F130" s="198"/>
      <c r="G130" s="198"/>
      <c r="H130" s="198"/>
      <c r="I130" s="198"/>
      <c r="J130" s="198"/>
      <c r="K130" s="198"/>
      <c r="L130" s="231"/>
      <c r="M130" s="198"/>
      <c r="N130" s="231"/>
      <c r="O130" s="231"/>
      <c r="P130" s="231"/>
      <c r="Q130" s="198"/>
      <c r="R130" s="231"/>
      <c r="S130" s="231"/>
      <c r="T130" s="198"/>
      <c r="U130" s="199"/>
      <c r="V130" s="199"/>
      <c r="W130" s="245"/>
      <c r="X130" s="245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5"/>
      <c r="AQ130" s="245"/>
      <c r="AR130" s="245"/>
      <c r="AS130" s="198"/>
      <c r="AT130" s="198"/>
      <c r="AU130" s="200"/>
      <c r="AV130" s="200"/>
      <c r="AW130" s="200"/>
      <c r="AX130" s="200"/>
      <c r="AY130" s="200"/>
      <c r="AZ130" s="200"/>
      <c r="BA130" s="200"/>
      <c r="BB130" s="201"/>
      <c r="BC130" s="200"/>
      <c r="BD130" s="201"/>
      <c r="BE130" s="200"/>
      <c r="BF130" s="201"/>
      <c r="BG130" s="201"/>
      <c r="BH130" s="201"/>
      <c r="BI130" s="200"/>
      <c r="BJ130" s="200"/>
      <c r="BK130" s="200"/>
      <c r="BL130" s="200"/>
      <c r="BM130" s="202"/>
      <c r="BN130" s="200"/>
      <c r="CK130" s="1794"/>
      <c r="CL130" s="1794"/>
      <c r="CM130" s="271"/>
      <c r="CN130" s="272"/>
      <c r="CO130" s="271"/>
      <c r="CP130" s="271"/>
      <c r="CQ130" s="271"/>
      <c r="CR130" s="271"/>
      <c r="CS130" s="271"/>
      <c r="CT130" s="272"/>
      <c r="CU130" s="271"/>
      <c r="CV130" s="272"/>
      <c r="CW130" s="271"/>
      <c r="CX130" s="272"/>
      <c r="CY130" s="271"/>
      <c r="CZ130" s="271"/>
      <c r="DA130" s="271"/>
      <c r="DB130" s="272"/>
      <c r="DC130" s="272"/>
      <c r="DD130" s="271"/>
      <c r="DE130" s="271"/>
      <c r="DF130" s="271"/>
      <c r="DG130" s="1928" t="s">
        <v>151</v>
      </c>
      <c r="DH130" s="1909"/>
      <c r="DI130" s="271">
        <f>SUM('Sh1-Breakup'!CI50)</f>
        <v>13337</v>
      </c>
      <c r="DJ130" s="271">
        <f>SUM('Sh1-Breakup'!CJ50)</f>
        <v>17553.613999999998</v>
      </c>
      <c r="DK130" s="271">
        <f>SUM('Sh1-Breakup'!CK50)</f>
        <v>106696</v>
      </c>
      <c r="DL130" s="271">
        <f>SUM('Sh1-Breakup'!CL50)</f>
        <v>81819</v>
      </c>
      <c r="DM130" s="271">
        <f>SUM('Sh1-Breakup'!CO50)</f>
        <v>62</v>
      </c>
      <c r="DN130" s="271" t="e">
        <f>SUM('Sh1-Breakup'!#REF!)</f>
        <v>#REF!</v>
      </c>
      <c r="DO130" s="271">
        <f>SUM('Sh1-Breakup'!CP50)</f>
        <v>2893</v>
      </c>
      <c r="DP130" s="271">
        <f>SUM('Sh1-Breakup'!CQ50)</f>
        <v>2638.86</v>
      </c>
      <c r="DQ130" s="271">
        <f>SUM('Sh1-Breakup'!CR50)</f>
        <v>1431</v>
      </c>
      <c r="DR130" s="272">
        <f>SUM('Sh1-Breakup'!CS50)</f>
        <v>1692.8899999999999</v>
      </c>
      <c r="DS130" s="271">
        <f>SUM('Sh1-Breakup'!CT50)</f>
        <v>5233</v>
      </c>
      <c r="DT130" s="272">
        <f>SUM('Sh1-Breakup'!DA50)</f>
        <v>44.2803331448098</v>
      </c>
      <c r="DU130" s="272">
        <f>SUM('Sh1-Breakup'!DB50)</f>
        <v>54.44398948281721</v>
      </c>
      <c r="DV130" s="272">
        <f>SUM('Sh1-Breakup'!DC50)</f>
        <v>28.689089659730705</v>
      </c>
      <c r="DW130" s="271">
        <f>SUM('Sh1-Breakup'!DD50)</f>
        <v>1852</v>
      </c>
      <c r="DX130" s="272">
        <f>SUM('Sh1-Breakup'!DE50)</f>
        <v>1.1830118798043325</v>
      </c>
      <c r="DY130" s="272">
        <f>SUM('Sh1-Breakup'!DF50)</f>
        <v>23.90279865152953</v>
      </c>
      <c r="DZ130" s="271">
        <f>SUM('Sh1-Breakup'!DG50)</f>
        <v>0</v>
      </c>
      <c r="EA130" s="271"/>
      <c r="EB130" s="271">
        <f>SUM('Sh1-Breakup'!DJ50)</f>
        <v>0</v>
      </c>
      <c r="EC130" s="317"/>
    </row>
    <row r="131" spans="1:133" ht="34.5" customHeight="1">
      <c r="A131" s="163"/>
      <c r="B131" s="163"/>
      <c r="C131" s="160"/>
      <c r="D131" s="160"/>
      <c r="E131" s="160"/>
      <c r="F131" s="160"/>
      <c r="G131" s="160"/>
      <c r="H131" s="160"/>
      <c r="I131" s="160"/>
      <c r="J131" s="160"/>
      <c r="K131" s="160"/>
      <c r="L131" s="170"/>
      <c r="M131" s="160"/>
      <c r="N131" s="170"/>
      <c r="O131" s="170"/>
      <c r="P131" s="170"/>
      <c r="Q131" s="160"/>
      <c r="R131" s="170"/>
      <c r="S131" s="170"/>
      <c r="T131" s="160"/>
      <c r="U131" s="176"/>
      <c r="V131" s="176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5"/>
      <c r="AQ131" s="245"/>
      <c r="AR131" s="245"/>
      <c r="AS131" s="198"/>
      <c r="AT131" s="198"/>
      <c r="AU131" s="200"/>
      <c r="AV131" s="200"/>
      <c r="AW131" s="200"/>
      <c r="AX131" s="200"/>
      <c r="AY131" s="200"/>
      <c r="AZ131" s="200"/>
      <c r="BA131" s="200"/>
      <c r="BB131" s="201"/>
      <c r="BC131" s="200"/>
      <c r="BD131" s="201"/>
      <c r="BE131" s="200"/>
      <c r="BF131" s="201"/>
      <c r="BG131" s="201"/>
      <c r="BH131" s="201"/>
      <c r="BI131" s="200"/>
      <c r="BJ131" s="200"/>
      <c r="BK131" s="200"/>
      <c r="BL131" s="200"/>
      <c r="BM131" s="202"/>
      <c r="BN131" s="200"/>
      <c r="DG131" s="268"/>
      <c r="DH131" s="271"/>
      <c r="DI131" s="271"/>
      <c r="DJ131" s="272"/>
      <c r="DK131" s="271"/>
      <c r="DL131" s="271"/>
      <c r="DM131" s="271"/>
      <c r="DN131" s="271"/>
      <c r="DO131" s="271"/>
      <c r="DP131" s="271"/>
      <c r="DQ131" s="271"/>
      <c r="DR131" s="272"/>
      <c r="DS131" s="271"/>
      <c r="DT131" s="272"/>
      <c r="DU131" s="272"/>
      <c r="DV131" s="272"/>
      <c r="DW131" s="271"/>
      <c r="DX131" s="272"/>
      <c r="DY131" s="272"/>
      <c r="DZ131" s="271"/>
      <c r="EA131" s="268"/>
      <c r="EB131" s="268"/>
      <c r="EC131" s="317"/>
    </row>
    <row r="132" spans="1:133" ht="34.5" customHeight="1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70"/>
      <c r="O132" s="160"/>
      <c r="P132" s="160"/>
      <c r="Q132" s="160"/>
      <c r="R132" s="160"/>
      <c r="S132" s="160"/>
      <c r="T132" s="160"/>
      <c r="U132" s="176"/>
      <c r="V132" s="176"/>
      <c r="W132" s="1796" t="s">
        <v>95</v>
      </c>
      <c r="X132" s="1796"/>
      <c r="Y132" s="252">
        <f>SUM('Sh1-Breakup'!CI27)</f>
        <v>4032</v>
      </c>
      <c r="Z132" s="252">
        <f>SUM('Sh1-Breakup'!CJ27)</f>
        <v>6017.768</v>
      </c>
      <c r="AA132" s="252">
        <f>SUM('Sh1-Breakup'!CK27)</f>
        <v>32256</v>
      </c>
      <c r="AB132" s="252">
        <f>SUM('Sh1-Breakup'!CL27)</f>
        <v>26193</v>
      </c>
      <c r="AC132" s="252">
        <f>SUM('Sh1-Breakup'!CO27)</f>
        <v>2386</v>
      </c>
      <c r="AD132" s="252" t="e">
        <f>SUM('Sh1-Breakup'!#REF!)</f>
        <v>#REF!</v>
      </c>
      <c r="AE132" s="252">
        <f>SUM('Sh1-Breakup'!CP27)</f>
        <v>1391</v>
      </c>
      <c r="AF132" s="253">
        <f>SUM('Sh1-Breakup'!CQ27)</f>
        <v>2119.69</v>
      </c>
      <c r="AG132" s="252">
        <f>SUM('Sh1-Breakup'!CR27)</f>
        <v>904</v>
      </c>
      <c r="AH132" s="253">
        <f>SUM('Sh1-Breakup'!CS27)</f>
        <v>1460.8400000000001</v>
      </c>
      <c r="AI132" s="252">
        <f>SUM('Sh1-Breakup'!CT27)</f>
        <v>7449</v>
      </c>
      <c r="AJ132" s="254">
        <f>SUM('Sh1-Breakup'!DA27)</f>
        <v>22.42063492063492</v>
      </c>
      <c r="AK132" s="254">
        <f>SUM('Sh1-Breakup'!DB27)</f>
        <v>24.27544564695748</v>
      </c>
      <c r="AL132" s="254">
        <f>SUM('Sh1-Breakup'!DC27)</f>
        <v>23.093377976190478</v>
      </c>
      <c r="AM132" s="255">
        <f>SUM('Sh1-Breakup'!DD27)</f>
        <v>1067</v>
      </c>
      <c r="AN132" s="254">
        <f>SUM('Sh1-Breakup'!DE27)</f>
        <v>1.6159734513274338</v>
      </c>
      <c r="AO132" s="254">
        <f>SUM('Sh1-Breakup'!DF27)</f>
        <v>6.463893805309735</v>
      </c>
      <c r="AP132" s="255">
        <f>SUM('Sh1-Breakup'!DG27)</f>
        <v>0</v>
      </c>
      <c r="AQ132" s="254">
        <f>SUM(AF132-AH132)</f>
        <v>658.8499999999999</v>
      </c>
      <c r="AR132" s="254">
        <v>102.49</v>
      </c>
      <c r="AS132" s="198"/>
      <c r="AT132" s="186" t="s">
        <v>95</v>
      </c>
      <c r="AU132" s="184">
        <f>SUM('Sh1-Breakup'!CI17)</f>
        <v>2526</v>
      </c>
      <c r="AV132" s="184">
        <f>SUM('Sh1-Breakup'!CJ17)</f>
        <v>2993.38</v>
      </c>
      <c r="AW132" s="184">
        <f>SUM('Sh1-Breakup'!CK17)</f>
        <v>20208</v>
      </c>
      <c r="AX132" s="184">
        <f>SUM('Sh1-Breakup'!CL17)</f>
        <v>2344</v>
      </c>
      <c r="AY132" s="184">
        <f>SUM('Sh1-Breakup'!CO17)</f>
        <v>459</v>
      </c>
      <c r="AZ132" s="184" t="e">
        <f>SUM('Sh1-Breakup'!#REF!)</f>
        <v>#REF!</v>
      </c>
      <c r="BA132" s="184">
        <f>SUM('Sh1-Breakup'!CP17)</f>
        <v>924</v>
      </c>
      <c r="BB132" s="203">
        <f>SUM('Sh1-Breakup'!CQ17)</f>
        <v>2219.91</v>
      </c>
      <c r="BC132" s="184">
        <f>SUM('Sh1-Breakup'!CR17)</f>
        <v>446</v>
      </c>
      <c r="BD132" s="203">
        <f>SUM('Sh1-Breakup'!CS17)</f>
        <v>1277.56</v>
      </c>
      <c r="BE132" s="184">
        <f>SUM('Sh1-Breakup'!CT17)</f>
        <v>2739</v>
      </c>
      <c r="BF132" s="203">
        <f>SUM('Sh1-Breakup'!DA17)</f>
        <v>17.656373713380837</v>
      </c>
      <c r="BG132" s="203">
        <f>SUM('Sh1-Breakup'!DB17)</f>
        <v>42.679512791560036</v>
      </c>
      <c r="BH132" s="203">
        <f>SUM('Sh1-Breakup'!DC17)</f>
        <v>13.554038004750593</v>
      </c>
      <c r="BI132" s="184">
        <f>SUM('Sh1-Breakup'!DD17)</f>
        <v>580</v>
      </c>
      <c r="BJ132" s="203">
        <f>SUM('Sh1-Breakup'!DE17)</f>
        <v>2.864484304932735</v>
      </c>
      <c r="BK132" s="203">
        <f>SUM('Sh1-Breakup'!DF17)</f>
        <v>11.45793721973094</v>
      </c>
      <c r="BL132" s="184">
        <f>SUM('Sh1-Breakup'!DG17)</f>
        <v>209</v>
      </c>
      <c r="BM132" s="204">
        <f>SUM(BB132-BD132)</f>
        <v>942.3499999999999</v>
      </c>
      <c r="BN132" s="184">
        <v>132.86</v>
      </c>
      <c r="DG132" s="1908" t="s">
        <v>118</v>
      </c>
      <c r="DH132" s="1909"/>
      <c r="DI132" s="271">
        <f>SUM('Sh1-Breakup'!CI91)</f>
        <v>103107</v>
      </c>
      <c r="DJ132" s="272">
        <f>SUM('Sh1-Breakup'!CJ91)</f>
        <v>138000.00000000003</v>
      </c>
      <c r="DK132" s="271">
        <f>SUM('Sh1-Breakup'!CK91)</f>
        <v>824856</v>
      </c>
      <c r="DL132" s="271">
        <f>SUM('Sh1-Breakup'!CL91)</f>
        <v>264610</v>
      </c>
      <c r="DM132" s="271">
        <f>SUM('Sh1-Breakup'!CO91)</f>
        <v>22850</v>
      </c>
      <c r="DN132" s="271" t="e">
        <f>SUM('Sh1-Breakup'!#REF!)</f>
        <v>#REF!</v>
      </c>
      <c r="DO132" s="271">
        <f>SUM('Sh1-Breakup'!CP91)</f>
        <v>20908</v>
      </c>
      <c r="DP132" s="188">
        <f>SUM('Sh1-Breakup'!CQ91)</f>
        <v>44160.94</v>
      </c>
      <c r="DQ132" s="186">
        <f>SUM('Sh1-Breakup'!CR91)</f>
        <v>9077</v>
      </c>
      <c r="DR132" s="188">
        <f>SUM('Sh1-Breakup'!CS91)</f>
        <v>19606.73</v>
      </c>
      <c r="DS132" s="271">
        <f>SUM('Sh1-Breakup'!CT91)</f>
        <v>61569</v>
      </c>
      <c r="DT132" s="272">
        <f>SUM('Sh1-Breakup'!DA91)</f>
        <v>8.80347600065951</v>
      </c>
      <c r="DU132" s="272">
        <f>SUM('Sh1-Breakup'!DB91)</f>
        <v>14.207775362318836</v>
      </c>
      <c r="DV132" s="272">
        <f>SUM('Sh1-Breakup'!DC91)</f>
        <v>7.46421193517414</v>
      </c>
      <c r="DW132" s="271">
        <f>SUM('Sh1-Breakup'!DD91)</f>
        <v>10794</v>
      </c>
      <c r="DX132" s="272">
        <f>SUM('Sh1-Breakup'!DE91)</f>
        <v>2.160045169108736</v>
      </c>
      <c r="DY132" s="272">
        <f>SUM('Sh1-Breakup'!DF91)</f>
        <v>8.640180676434944</v>
      </c>
      <c r="DZ132" s="271">
        <f>SUM('Sh1-Breakup'!DG91)</f>
        <v>499</v>
      </c>
      <c r="EA132" s="271"/>
      <c r="EB132" s="271">
        <f>SUM('Sh1-Breakup'!DJ91)</f>
        <v>0</v>
      </c>
      <c r="EC132" s="317"/>
    </row>
    <row r="133" spans="1:133" ht="48.75" customHeight="1">
      <c r="A133" s="160"/>
      <c r="B133" s="184" t="s">
        <v>95</v>
      </c>
      <c r="C133" s="186">
        <f>SUM('Sh1-Breakup'!CI83)</f>
        <v>7736</v>
      </c>
      <c r="D133" s="186">
        <f>SUM('Sh1-Breakup'!CJ83)</f>
        <v>10170.42</v>
      </c>
      <c r="E133" s="186">
        <f>SUM('Sh1-Breakup'!CK83)</f>
        <v>61888</v>
      </c>
      <c r="F133" s="186">
        <f>SUM('Sh1-Breakup'!CL83)</f>
        <v>2313</v>
      </c>
      <c r="G133" s="186">
        <f>SUM('Sh1-Breakup'!CO83)</f>
        <v>1361</v>
      </c>
      <c r="H133" s="186" t="e">
        <f>SUM('Sh1-Breakup'!#REF!)</f>
        <v>#REF!</v>
      </c>
      <c r="I133" s="186">
        <f>SUM('Sh1-Breakup'!CP83)</f>
        <v>370</v>
      </c>
      <c r="J133" s="186">
        <f>SUM('Sh1-Breakup'!CQ83)</f>
        <v>1114.27</v>
      </c>
      <c r="K133" s="186">
        <f>SUM('Sh1-Breakup'!CR83)</f>
        <v>370</v>
      </c>
      <c r="L133" s="188">
        <f>SUM('Sh1-Breakup'!CS83)</f>
        <v>1114.27</v>
      </c>
      <c r="M133" s="186">
        <f>SUM('Sh1-Breakup'!CT83)</f>
        <v>2960</v>
      </c>
      <c r="N133" s="188">
        <f>SUM('Sh1-Breakup'!DA83)</f>
        <v>4.782833505687694</v>
      </c>
      <c r="O133" s="188">
        <f>SUM('Sh1-Breakup'!DB83)</f>
        <v>10.95598805162422</v>
      </c>
      <c r="P133" s="188">
        <f>SUM('Sh1-Breakup'!DC83)</f>
        <v>4.782833505687694</v>
      </c>
      <c r="Q133" s="186">
        <f>SUM('Sh1-Breakup'!DD83)</f>
        <v>578</v>
      </c>
      <c r="R133" s="188">
        <f>SUM('Sh1-Breakup'!DE83)</f>
        <v>3.0115405405405404</v>
      </c>
      <c r="S133" s="188">
        <f>SUM('Sh1-Breakup'!DF83)</f>
        <v>12.046162162162162</v>
      </c>
      <c r="T133" s="186">
        <f>SUM('Sh1-Breakup'!DG83)</f>
        <v>0</v>
      </c>
      <c r="U133" s="241">
        <f>SUM(J133-L133)</f>
        <v>0</v>
      </c>
      <c r="V133" s="241">
        <v>1893.31</v>
      </c>
      <c r="W133" s="1796" t="s">
        <v>136</v>
      </c>
      <c r="X133" s="1796"/>
      <c r="Y133" s="252">
        <f>SUM('Sh1-Breakup'!CI28)</f>
        <v>21730</v>
      </c>
      <c r="Z133" s="253">
        <f>SUM('Sh1-Breakup'!CJ28)</f>
        <v>31013.658000000003</v>
      </c>
      <c r="AA133" s="252">
        <f>SUM('Sh1-Breakup'!CK28)</f>
        <v>173840</v>
      </c>
      <c r="AB133" s="252">
        <f>SUM('Sh1-Breakup'!CL28)</f>
        <v>66061</v>
      </c>
      <c r="AC133" s="252">
        <f>SUM('Sh1-Breakup'!CO28)</f>
        <v>5039</v>
      </c>
      <c r="AD133" s="252" t="e">
        <f>SUM('Sh1-Breakup'!#REF!)</f>
        <v>#REF!</v>
      </c>
      <c r="AE133" s="252">
        <f>SUM('Sh1-Breakup'!CP28)</f>
        <v>3443</v>
      </c>
      <c r="AF133" s="253">
        <f>SUM('Sh1-Breakup'!CQ28)</f>
        <v>5516.389999999999</v>
      </c>
      <c r="AG133" s="252">
        <f>SUM('Sh1-Breakup'!CR28)</f>
        <v>2231</v>
      </c>
      <c r="AH133" s="253">
        <f>SUM('Sh1-Breakup'!CS28)</f>
        <v>3991.5200000000004</v>
      </c>
      <c r="AI133" s="252">
        <f>SUM('Sh1-Breakup'!CT28)</f>
        <v>16286</v>
      </c>
      <c r="AJ133" s="254">
        <f>SUM('Sh1-Breakup'!DA28)</f>
        <v>10.266912103083294</v>
      </c>
      <c r="AK133" s="254">
        <f>SUM('Sh1-Breakup'!DB28)</f>
        <v>12.870200606455388</v>
      </c>
      <c r="AL133" s="254">
        <f>SUM('Sh1-Breakup'!DC28)</f>
        <v>9.368384721583064</v>
      </c>
      <c r="AM133" s="255">
        <f>SUM('Sh1-Breakup'!DD28)</f>
        <v>1984</v>
      </c>
      <c r="AN133" s="254">
        <f>SUM('Sh1-Breakup'!DE28)</f>
        <v>1.789116987897804</v>
      </c>
      <c r="AO133" s="254">
        <f>SUM('Sh1-Breakup'!DF28)</f>
        <v>7.156467951591216</v>
      </c>
      <c r="AP133" s="255">
        <f>SUM('Sh1-Breakup'!DG28)</f>
        <v>0</v>
      </c>
      <c r="AQ133" s="255"/>
      <c r="AR133" s="245"/>
      <c r="AS133" s="198"/>
      <c r="AT133" s="186" t="s">
        <v>117</v>
      </c>
      <c r="AU133" s="184">
        <f>SUM(AU97)</f>
        <v>6745</v>
      </c>
      <c r="AV133" s="184">
        <f aca="true" t="shared" si="4" ref="AV133:BL133">SUM(AV97)</f>
        <v>9446.17</v>
      </c>
      <c r="AW133" s="184">
        <f t="shared" si="4"/>
        <v>67450</v>
      </c>
      <c r="AX133" s="184">
        <f t="shared" si="4"/>
        <v>27800</v>
      </c>
      <c r="AY133" s="184">
        <f t="shared" si="4"/>
        <v>9375</v>
      </c>
      <c r="AZ133" s="184">
        <f t="shared" si="4"/>
        <v>8546</v>
      </c>
      <c r="BA133" s="184">
        <f t="shared" si="4"/>
        <v>4498</v>
      </c>
      <c r="BB133" s="184">
        <f t="shared" si="4"/>
        <v>7668.9</v>
      </c>
      <c r="BC133" s="184">
        <f t="shared" si="4"/>
        <v>2636</v>
      </c>
      <c r="BD133" s="184">
        <f t="shared" si="4"/>
        <v>5522.46</v>
      </c>
      <c r="BE133" s="184">
        <f t="shared" si="4"/>
        <v>22094</v>
      </c>
      <c r="BF133" s="184">
        <f t="shared" si="4"/>
        <v>39.08</v>
      </c>
      <c r="BG133" s="184">
        <f t="shared" si="4"/>
        <v>58.46</v>
      </c>
      <c r="BH133" s="203">
        <f t="shared" si="4"/>
        <v>32.76</v>
      </c>
      <c r="BI133" s="184">
        <f t="shared" si="4"/>
        <v>1293</v>
      </c>
      <c r="BJ133" s="203">
        <f t="shared" si="4"/>
        <v>2.1</v>
      </c>
      <c r="BK133" s="203">
        <f t="shared" si="4"/>
        <v>5.99</v>
      </c>
      <c r="BL133" s="184">
        <f t="shared" si="4"/>
        <v>216</v>
      </c>
      <c r="BM133" s="185" t="s">
        <v>148</v>
      </c>
      <c r="BN133" s="184"/>
      <c r="DG133" s="317"/>
      <c r="DH133" s="317"/>
      <c r="DI133" s="317"/>
      <c r="DJ133" s="317"/>
      <c r="DK133" s="317"/>
      <c r="DL133" s="317"/>
      <c r="DM133" s="317"/>
      <c r="DN133" s="317"/>
      <c r="DO133" s="317"/>
      <c r="DP133" s="317"/>
      <c r="DQ133" s="317"/>
      <c r="DR133" s="317"/>
      <c r="DS133" s="317"/>
      <c r="DT133" s="317"/>
      <c r="DU133" s="317"/>
      <c r="DV133" s="317"/>
      <c r="DW133" s="317"/>
      <c r="DX133" s="317"/>
      <c r="DY133" s="317"/>
      <c r="DZ133" s="317"/>
      <c r="EA133" s="317"/>
      <c r="EB133" s="317"/>
      <c r="EC133" s="317"/>
    </row>
    <row r="134" spans="1:133" ht="48.75" customHeight="1">
      <c r="A134" s="160"/>
      <c r="B134" s="186" t="s">
        <v>117</v>
      </c>
      <c r="C134" s="186">
        <f>SUM('Sh1-Breakup'!CI90)</f>
        <v>25153</v>
      </c>
      <c r="D134" s="188">
        <f>SUM('Sh1-Breakup'!CJ90)</f>
        <v>34010.146</v>
      </c>
      <c r="E134" s="186">
        <f>SUM('Sh1-Breakup'!CK90)</f>
        <v>201224</v>
      </c>
      <c r="F134" s="186">
        <f>SUM('Sh1-Breakup'!CL90)</f>
        <v>39247</v>
      </c>
      <c r="G134" s="186">
        <f>SUM('Sh1-Breakup'!CO90)</f>
        <v>4817</v>
      </c>
      <c r="H134" s="186" t="e">
        <f>SUM('Sh1-Breakup'!#REF!)</f>
        <v>#REF!</v>
      </c>
      <c r="I134" s="186">
        <f>SUM('Sh1-Breakup'!CP90)</f>
        <v>2932</v>
      </c>
      <c r="J134" s="188">
        <f>SUM('Sh1-Breakup'!CQ90)</f>
        <v>9256.48</v>
      </c>
      <c r="K134" s="186">
        <f>SUM('Sh1-Breakup'!CR90)</f>
        <v>1644</v>
      </c>
      <c r="L134" s="186">
        <f>SUM('Sh1-Breakup'!CS90)</f>
        <v>4562.049999999999</v>
      </c>
      <c r="M134" s="186">
        <f>SUM('Sh1-Breakup'!CT90)</f>
        <v>13659</v>
      </c>
      <c r="N134" s="188">
        <f>SUM('Sh1-Breakup'!DA90)</f>
        <v>6.535999681946487</v>
      </c>
      <c r="O134" s="186">
        <f>SUM('Sh1-Breakup'!DB90)</f>
        <v>13.413791284518448</v>
      </c>
      <c r="P134" s="188">
        <f>SUM('Sh1-Breakup'!DC90)</f>
        <v>6.787957698882837</v>
      </c>
      <c r="Q134" s="186">
        <f>SUM('Sh1-Breakup'!DD90)</f>
        <v>2484</v>
      </c>
      <c r="R134" s="188">
        <f>SUM('Sh1-Breakup'!DE90)</f>
        <v>2.7749695863746955</v>
      </c>
      <c r="S134" s="188">
        <f>SUM('Sh1-Breakup'!DF90)</f>
        <v>11.099878345498782</v>
      </c>
      <c r="T134" s="186">
        <f>SUM('Sh1-Breakup'!DG90)</f>
        <v>0</v>
      </c>
      <c r="U134" s="236"/>
      <c r="V134" s="236"/>
      <c r="W134" s="1796" t="s">
        <v>118</v>
      </c>
      <c r="X134" s="1796"/>
      <c r="Y134" s="255">
        <f>SUM('Sh1-Breakup'!CI91)</f>
        <v>103107</v>
      </c>
      <c r="Z134" s="203">
        <f>SUM('Sh1-Breakup'!CJ91)</f>
        <v>138000.00000000003</v>
      </c>
      <c r="AA134" s="255">
        <f>SUM('Sh1-Breakup'!CK91)</f>
        <v>824856</v>
      </c>
      <c r="AB134" s="255">
        <f>SUM('Sh1-Breakup'!CL91)</f>
        <v>264610</v>
      </c>
      <c r="AC134" s="255">
        <f>SUM('Sh1-Breakup'!CO91)</f>
        <v>22850</v>
      </c>
      <c r="AD134" s="255" t="e">
        <f>SUM('Sh1-Breakup'!#REF!)</f>
        <v>#REF!</v>
      </c>
      <c r="AE134" s="255">
        <f>SUM('Sh1-Breakup'!CP91)</f>
        <v>20908</v>
      </c>
      <c r="AF134" s="254">
        <f>SUM('Sh1-Breakup'!CQ91)</f>
        <v>44160.94</v>
      </c>
      <c r="AG134" s="255">
        <f>SUM('Sh1-Breakup'!CR91)</f>
        <v>9077</v>
      </c>
      <c r="AH134" s="254">
        <f>SUM('Sh1-Breakup'!CS91)</f>
        <v>19606.73</v>
      </c>
      <c r="AI134" s="260">
        <f>SUM('Sh1-Breakup'!CT91)</f>
        <v>61569</v>
      </c>
      <c r="AJ134" s="254">
        <f>SUM('Sh1-Breakup'!DA91)</f>
        <v>8.80347600065951</v>
      </c>
      <c r="AK134" s="254">
        <f>SUM('Sh1-Breakup'!DB91)</f>
        <v>14.207775362318836</v>
      </c>
      <c r="AL134" s="254">
        <f>SUM('Sh1-Breakup'!DC91)</f>
        <v>7.46421193517414</v>
      </c>
      <c r="AM134" s="255">
        <f>SUM('Sh1-Breakup'!DD91)</f>
        <v>10794</v>
      </c>
      <c r="AN134" s="254">
        <f>SUM('Sh1-Breakup'!DE91)</f>
        <v>2.160045169108736</v>
      </c>
      <c r="AO134" s="254">
        <f>SUM('Sh1-Breakup'!DF91)</f>
        <v>8.640180676434944</v>
      </c>
      <c r="AP134" s="255">
        <f>SUM('Sh1-Breakup'!DG91)</f>
        <v>499</v>
      </c>
      <c r="AQ134" s="255"/>
      <c r="AR134" s="245"/>
      <c r="AS134" s="1891" t="s">
        <v>118</v>
      </c>
      <c r="AT134" s="1793"/>
      <c r="AU134" s="184">
        <f>SUM(AU98)</f>
        <v>103107</v>
      </c>
      <c r="AV134" s="203">
        <f aca="true" t="shared" si="5" ref="AV134:BL134">SUM(AV98)</f>
        <v>138000.00000000003</v>
      </c>
      <c r="AW134" s="184">
        <f t="shared" si="5"/>
        <v>824856</v>
      </c>
      <c r="AX134" s="184">
        <f t="shared" si="5"/>
        <v>264610</v>
      </c>
      <c r="AY134" s="184">
        <f t="shared" si="5"/>
        <v>22850</v>
      </c>
      <c r="AZ134" s="184" t="e">
        <f t="shared" si="5"/>
        <v>#REF!</v>
      </c>
      <c r="BA134" s="184">
        <f t="shared" si="5"/>
        <v>20908</v>
      </c>
      <c r="BB134" s="203">
        <f t="shared" si="5"/>
        <v>44160.94</v>
      </c>
      <c r="BC134" s="184">
        <f t="shared" si="5"/>
        <v>9077</v>
      </c>
      <c r="BD134" s="203">
        <f t="shared" si="5"/>
        <v>19606.73</v>
      </c>
      <c r="BE134" s="184">
        <f t="shared" si="5"/>
        <v>61569</v>
      </c>
      <c r="BF134" s="203">
        <f t="shared" si="5"/>
        <v>8.80347600065951</v>
      </c>
      <c r="BG134" s="203">
        <f t="shared" si="5"/>
        <v>14.207775362318836</v>
      </c>
      <c r="BH134" s="203">
        <f t="shared" si="5"/>
        <v>7.46421193517414</v>
      </c>
      <c r="BI134" s="184">
        <f t="shared" si="5"/>
        <v>10794</v>
      </c>
      <c r="BJ134" s="203">
        <f t="shared" si="5"/>
        <v>2.160045169108736</v>
      </c>
      <c r="BK134" s="203">
        <f t="shared" si="5"/>
        <v>8.640180676434944</v>
      </c>
      <c r="BL134" s="184">
        <f t="shared" si="5"/>
        <v>499</v>
      </c>
      <c r="BM134" s="185" t="s">
        <v>148</v>
      </c>
      <c r="BN134" s="184"/>
      <c r="DG134" s="317"/>
      <c r="DH134" s="317"/>
      <c r="DI134" s="317"/>
      <c r="DJ134" s="317"/>
      <c r="DK134" s="317"/>
      <c r="DL134" s="317"/>
      <c r="DM134" s="317"/>
      <c r="DN134" s="317"/>
      <c r="DO134" s="317"/>
      <c r="DP134" s="317"/>
      <c r="DQ134" s="317"/>
      <c r="DR134" s="317"/>
      <c r="DS134" s="317"/>
      <c r="DT134" s="317"/>
      <c r="DU134" s="317"/>
      <c r="DV134" s="317"/>
      <c r="DW134" s="317"/>
      <c r="DX134" s="317"/>
      <c r="DY134" s="317"/>
      <c r="DZ134" s="317"/>
      <c r="EA134" s="317"/>
      <c r="EB134" s="317"/>
      <c r="EC134" s="317"/>
    </row>
    <row r="135" spans="1:133" ht="48.75" customHeight="1">
      <c r="A135" s="160"/>
      <c r="B135" s="186" t="s">
        <v>118</v>
      </c>
      <c r="C135" s="186">
        <f>SUM('Sh1-Breakup'!CI91)</f>
        <v>103107</v>
      </c>
      <c r="D135" s="188">
        <f>SUM('Sh1-Breakup'!CJ91)</f>
        <v>138000.00000000003</v>
      </c>
      <c r="E135" s="186">
        <f>SUM('Sh1-Breakup'!CK91)</f>
        <v>824856</v>
      </c>
      <c r="F135" s="186">
        <f>SUM('Sh1-Breakup'!CL91)</f>
        <v>264610</v>
      </c>
      <c r="G135" s="186">
        <f>SUM('Sh1-Breakup'!CO91)</f>
        <v>22850</v>
      </c>
      <c r="H135" s="186" t="e">
        <f>SUM('Sh1-Breakup'!#REF!)</f>
        <v>#REF!</v>
      </c>
      <c r="I135" s="186">
        <f>SUM('Sh1-Breakup'!CP91)</f>
        <v>20908</v>
      </c>
      <c r="J135" s="188">
        <f>SUM('Sh1-Breakup'!CQ91)</f>
        <v>44160.94</v>
      </c>
      <c r="K135" s="186">
        <f>SUM('Sh1-Breakup'!CR91)</f>
        <v>9077</v>
      </c>
      <c r="L135" s="188">
        <f>SUM('Sh1-Breakup'!CS91)</f>
        <v>19606.73</v>
      </c>
      <c r="M135" s="186">
        <f>SUM('Sh1-Breakup'!CT91)</f>
        <v>61569</v>
      </c>
      <c r="N135" s="188">
        <f>SUM('Sh1-Breakup'!DA91)</f>
        <v>8.80347600065951</v>
      </c>
      <c r="O135" s="188">
        <f>SUM('Sh1-Breakup'!DB91)</f>
        <v>14.207775362318836</v>
      </c>
      <c r="P135" s="188">
        <f>SUM('Sh1-Breakup'!DC91)</f>
        <v>7.46421193517414</v>
      </c>
      <c r="Q135" s="186">
        <f>SUM('Sh1-Breakup'!DD91)</f>
        <v>10794</v>
      </c>
      <c r="R135" s="188">
        <f>SUM('Sh1-Breakup'!DE91)</f>
        <v>2.160045169108736</v>
      </c>
      <c r="S135" s="188">
        <f>SUM('Sh1-Breakup'!DF91)</f>
        <v>8.640180676434944</v>
      </c>
      <c r="T135" s="186">
        <f>SUM('Sh1-Breakup'!DG91)</f>
        <v>499</v>
      </c>
      <c r="U135" s="236"/>
      <c r="V135" s="186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7"/>
      <c r="AM135" s="257"/>
      <c r="AN135" s="257"/>
      <c r="AO135" s="257"/>
      <c r="AP135" s="257"/>
      <c r="AQ135" s="257"/>
      <c r="AR135" s="257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DG135" s="317"/>
      <c r="DH135" s="317"/>
      <c r="DI135" s="317"/>
      <c r="DJ135" s="317"/>
      <c r="DK135" s="317"/>
      <c r="DL135" s="317"/>
      <c r="DM135" s="317"/>
      <c r="DN135" s="317"/>
      <c r="DO135" s="317"/>
      <c r="DP135" s="317"/>
      <c r="DQ135" s="317"/>
      <c r="DR135" s="317"/>
      <c r="DS135" s="317"/>
      <c r="DT135" s="317"/>
      <c r="DU135" s="317"/>
      <c r="DV135" s="317"/>
      <c r="DW135" s="317"/>
      <c r="DX135" s="317"/>
      <c r="DY135" s="317"/>
      <c r="DZ135" s="317"/>
      <c r="EA135" s="317"/>
      <c r="EB135" s="317"/>
      <c r="EC135" s="317"/>
    </row>
    <row r="136" spans="45:133" ht="35.25" thickBot="1"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DG136" s="317"/>
      <c r="DH136" s="317"/>
      <c r="DI136" s="317"/>
      <c r="DJ136" s="317"/>
      <c r="DK136" s="317"/>
      <c r="DL136" s="317"/>
      <c r="DM136" s="317"/>
      <c r="DN136" s="317"/>
      <c r="DO136" s="317"/>
      <c r="DP136" s="317"/>
      <c r="DQ136" s="317"/>
      <c r="DR136" s="317"/>
      <c r="DS136" s="317"/>
      <c r="DT136" s="317"/>
      <c r="DU136" s="317"/>
      <c r="DV136" s="317"/>
      <c r="DW136" s="317"/>
      <c r="DX136" s="317"/>
      <c r="DY136" s="317"/>
      <c r="DZ136" s="317"/>
      <c r="EA136" s="317"/>
      <c r="EB136" s="317"/>
      <c r="EC136" s="317"/>
    </row>
    <row r="137" spans="45:133" ht="55.5" customHeight="1" thickBot="1"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DG137" s="1758" t="s">
        <v>322</v>
      </c>
      <c r="DH137" s="1759"/>
      <c r="DI137" s="1759"/>
      <c r="DJ137" s="1759"/>
      <c r="DK137" s="1759"/>
      <c r="DL137" s="1759"/>
      <c r="DM137" s="1759"/>
      <c r="DN137" s="1759"/>
      <c r="DO137" s="1759"/>
      <c r="DP137" s="1759"/>
      <c r="DQ137" s="1759"/>
      <c r="DR137" s="1759"/>
      <c r="DS137" s="1759"/>
      <c r="DT137" s="1759"/>
      <c r="DU137" s="1759"/>
      <c r="DV137" s="1759"/>
      <c r="DW137" s="1759"/>
      <c r="DX137" s="1759"/>
      <c r="DY137" s="1759"/>
      <c r="DZ137" s="1759"/>
      <c r="EA137" s="1759"/>
      <c r="EB137" s="1892"/>
      <c r="EC137" s="317"/>
    </row>
    <row r="138" spans="45:133" ht="43.5" customHeight="1" thickBot="1"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DG138" s="1922"/>
      <c r="DH138" s="1922"/>
      <c r="DI138" s="1922"/>
      <c r="DJ138" s="1922"/>
      <c r="DK138" s="1922"/>
      <c r="DL138" s="1922"/>
      <c r="DM138" s="1922"/>
      <c r="DN138" s="1922"/>
      <c r="DO138" s="1922"/>
      <c r="DP138" s="1922"/>
      <c r="DQ138" s="1922"/>
      <c r="DR138" s="1922"/>
      <c r="DS138" s="1922"/>
      <c r="DT138" s="1922"/>
      <c r="DU138" s="1922"/>
      <c r="DV138" s="1922"/>
      <c r="DW138" s="1922"/>
      <c r="DX138" s="1922"/>
      <c r="DY138" s="1922"/>
      <c r="DZ138" s="318"/>
      <c r="EA138" s="317"/>
      <c r="EB138" s="317"/>
      <c r="EC138" s="317"/>
    </row>
    <row r="139" spans="45:133" ht="32.25" customHeight="1"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DG139" s="1929" t="s">
        <v>0</v>
      </c>
      <c r="DH139" s="1916" t="s">
        <v>84</v>
      </c>
      <c r="DI139" s="1926" t="s">
        <v>239</v>
      </c>
      <c r="DJ139" s="1926"/>
      <c r="DK139" s="1926"/>
      <c r="DL139" s="1916" t="s">
        <v>4</v>
      </c>
      <c r="DM139" s="1916" t="s">
        <v>5</v>
      </c>
      <c r="DN139" s="1916" t="s">
        <v>6</v>
      </c>
      <c r="DO139" s="1916" t="s">
        <v>7</v>
      </c>
      <c r="DP139" s="1916"/>
      <c r="DQ139" s="1916" t="s">
        <v>92</v>
      </c>
      <c r="DR139" s="1916"/>
      <c r="DS139" s="1916"/>
      <c r="DT139" s="1916" t="s">
        <v>10</v>
      </c>
      <c r="DU139" s="1916"/>
      <c r="DV139" s="1916"/>
      <c r="DW139" s="1916" t="s">
        <v>14</v>
      </c>
      <c r="DX139" s="1916" t="s">
        <v>16</v>
      </c>
      <c r="DY139" s="1902" t="s">
        <v>15</v>
      </c>
      <c r="DZ139" s="1798" t="s">
        <v>215</v>
      </c>
      <c r="EA139" s="1903" t="s">
        <v>226</v>
      </c>
      <c r="EB139" s="1798" t="s">
        <v>227</v>
      </c>
      <c r="EC139" s="317"/>
    </row>
    <row r="140" spans="45:133" ht="42" customHeight="1"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DG140" s="1930"/>
      <c r="DH140" s="1798"/>
      <c r="DI140" s="1798" t="s">
        <v>2</v>
      </c>
      <c r="DJ140" s="1798" t="s">
        <v>3</v>
      </c>
      <c r="DK140" s="1798" t="s">
        <v>68</v>
      </c>
      <c r="DL140" s="1798"/>
      <c r="DM140" s="1798"/>
      <c r="DN140" s="1798"/>
      <c r="DO140" s="1798"/>
      <c r="DP140" s="1798"/>
      <c r="DQ140" s="1798"/>
      <c r="DR140" s="1798"/>
      <c r="DS140" s="1798"/>
      <c r="DT140" s="1798"/>
      <c r="DU140" s="1798"/>
      <c r="DV140" s="1798"/>
      <c r="DW140" s="1798"/>
      <c r="DX140" s="1798"/>
      <c r="DY140" s="1927"/>
      <c r="DZ140" s="1798"/>
      <c r="EA140" s="1932"/>
      <c r="EB140" s="1798"/>
      <c r="EC140" s="317"/>
    </row>
    <row r="141" spans="45:133" ht="12.75" customHeight="1"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DG141" s="1930"/>
      <c r="DH141" s="1798"/>
      <c r="DI141" s="1798"/>
      <c r="DJ141" s="1798"/>
      <c r="DK141" s="1798"/>
      <c r="DL141" s="1798"/>
      <c r="DM141" s="1798"/>
      <c r="DN141" s="1798"/>
      <c r="DO141" s="1798" t="s">
        <v>8</v>
      </c>
      <c r="DP141" s="1798" t="s">
        <v>9</v>
      </c>
      <c r="DQ141" s="1798" t="s">
        <v>73</v>
      </c>
      <c r="DR141" s="1798" t="s">
        <v>9</v>
      </c>
      <c r="DS141" s="1798" t="s">
        <v>70</v>
      </c>
      <c r="DT141" s="1798" t="s">
        <v>11</v>
      </c>
      <c r="DU141" s="1798" t="s">
        <v>12</v>
      </c>
      <c r="DV141" s="1798" t="s">
        <v>13</v>
      </c>
      <c r="DW141" s="1798"/>
      <c r="DX141" s="1798"/>
      <c r="DY141" s="1927"/>
      <c r="DZ141" s="1798"/>
      <c r="EA141" s="1932"/>
      <c r="EB141" s="1798"/>
      <c r="EC141" s="317"/>
    </row>
    <row r="142" spans="45:133" ht="12.75" customHeight="1"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DG142" s="1930"/>
      <c r="DH142" s="1798"/>
      <c r="DI142" s="1798"/>
      <c r="DJ142" s="1798"/>
      <c r="DK142" s="1798"/>
      <c r="DL142" s="1798"/>
      <c r="DM142" s="1798"/>
      <c r="DN142" s="1798"/>
      <c r="DO142" s="1798"/>
      <c r="DP142" s="1798"/>
      <c r="DQ142" s="1798"/>
      <c r="DR142" s="1798"/>
      <c r="DS142" s="1798"/>
      <c r="DT142" s="1798"/>
      <c r="DU142" s="1798"/>
      <c r="DV142" s="1798"/>
      <c r="DW142" s="1798"/>
      <c r="DX142" s="1798"/>
      <c r="DY142" s="1927"/>
      <c r="DZ142" s="1798"/>
      <c r="EA142" s="1932"/>
      <c r="EB142" s="1798"/>
      <c r="EC142" s="317"/>
    </row>
    <row r="143" spans="45:133" ht="218.25" customHeight="1"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DG143" s="1931"/>
      <c r="DH143" s="1893"/>
      <c r="DI143" s="1893"/>
      <c r="DJ143" s="1893"/>
      <c r="DK143" s="1893"/>
      <c r="DL143" s="1893"/>
      <c r="DM143" s="1893"/>
      <c r="DN143" s="1893"/>
      <c r="DO143" s="1893"/>
      <c r="DP143" s="1893"/>
      <c r="DQ143" s="1893"/>
      <c r="DR143" s="1893"/>
      <c r="DS143" s="1893"/>
      <c r="DT143" s="1893"/>
      <c r="DU143" s="1893"/>
      <c r="DV143" s="1893"/>
      <c r="DW143" s="1893"/>
      <c r="DX143" s="1893"/>
      <c r="DY143" s="1927"/>
      <c r="DZ143" s="1798"/>
      <c r="EA143" s="1932"/>
      <c r="EB143" s="1798"/>
      <c r="EC143" s="317"/>
    </row>
    <row r="144" spans="45:133" ht="36" customHeight="1"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DG144" s="267">
        <v>1</v>
      </c>
      <c r="DH144" s="267">
        <v>2</v>
      </c>
      <c r="DI144" s="267">
        <v>3</v>
      </c>
      <c r="DJ144" s="267">
        <v>4</v>
      </c>
      <c r="DK144" s="267">
        <v>5</v>
      </c>
      <c r="DL144" s="267">
        <v>6</v>
      </c>
      <c r="DM144" s="267">
        <v>7</v>
      </c>
      <c r="DN144" s="267">
        <v>8</v>
      </c>
      <c r="DO144" s="267">
        <v>9</v>
      </c>
      <c r="DP144" s="267">
        <v>10</v>
      </c>
      <c r="DQ144" s="267">
        <v>11</v>
      </c>
      <c r="DR144" s="267">
        <v>12</v>
      </c>
      <c r="DS144" s="267">
        <v>13</v>
      </c>
      <c r="DT144" s="267">
        <v>14</v>
      </c>
      <c r="DU144" s="267">
        <v>15</v>
      </c>
      <c r="DV144" s="267">
        <v>16</v>
      </c>
      <c r="DW144" s="267">
        <v>17</v>
      </c>
      <c r="DX144" s="267">
        <v>18</v>
      </c>
      <c r="DY144" s="267">
        <v>19</v>
      </c>
      <c r="DZ144" s="267">
        <v>20</v>
      </c>
      <c r="EA144" s="267">
        <v>21</v>
      </c>
      <c r="EB144" s="267">
        <v>22</v>
      </c>
      <c r="EC144" s="317"/>
    </row>
    <row r="145" spans="45:133" ht="19.5" customHeight="1"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05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8"/>
      <c r="DS145" s="268"/>
      <c r="DT145" s="268"/>
      <c r="DU145" s="268"/>
      <c r="DV145" s="268"/>
      <c r="DW145" s="268"/>
      <c r="DX145" s="268"/>
      <c r="DY145" s="268"/>
      <c r="DZ145" s="268"/>
      <c r="EA145" s="268"/>
      <c r="EB145" s="268"/>
      <c r="EC145" s="317"/>
    </row>
    <row r="146" spans="45:133" ht="18.75" customHeight="1" thickBot="1"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05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8"/>
      <c r="DS146" s="268"/>
      <c r="DT146" s="268"/>
      <c r="DU146" s="268"/>
      <c r="DV146" s="268"/>
      <c r="DW146" s="268"/>
      <c r="DX146" s="268"/>
      <c r="DY146" s="268"/>
      <c r="DZ146" s="268"/>
      <c r="EA146" s="268"/>
      <c r="EB146" s="268"/>
      <c r="EC146" s="317"/>
    </row>
    <row r="147" spans="23:133" ht="40.5" customHeight="1" thickBot="1">
      <c r="W147" s="1799" t="s">
        <v>306</v>
      </c>
      <c r="X147" s="1799"/>
      <c r="Y147" s="1799"/>
      <c r="Z147" s="1799"/>
      <c r="AA147" s="1799"/>
      <c r="AB147" s="1799"/>
      <c r="AC147" s="1799"/>
      <c r="AD147" s="1799"/>
      <c r="AE147" s="1799"/>
      <c r="AF147" s="1799"/>
      <c r="AG147" s="1799"/>
      <c r="AH147" s="1799"/>
      <c r="AI147" s="1799"/>
      <c r="AJ147" s="1799"/>
      <c r="AK147" s="1799"/>
      <c r="AL147" s="1799"/>
      <c r="AM147" s="1799"/>
      <c r="AN147" s="1799"/>
      <c r="AO147" s="1799"/>
      <c r="AP147" s="1799"/>
      <c r="AQ147" s="41"/>
      <c r="AR147" s="41"/>
      <c r="AS147" s="1878" t="s">
        <v>311</v>
      </c>
      <c r="AT147" s="1879"/>
      <c r="AU147" s="1879"/>
      <c r="AV147" s="1879"/>
      <c r="AW147" s="1879"/>
      <c r="AX147" s="1879"/>
      <c r="AY147" s="1879"/>
      <c r="AZ147" s="1879"/>
      <c r="BA147" s="1879"/>
      <c r="BB147" s="1879"/>
      <c r="BC147" s="1879"/>
      <c r="BD147" s="1879"/>
      <c r="BE147" s="1879"/>
      <c r="BF147" s="1879"/>
      <c r="BG147" s="1879"/>
      <c r="BH147" s="1879"/>
      <c r="BI147" s="1879"/>
      <c r="BJ147" s="1879"/>
      <c r="BK147" s="1879"/>
      <c r="BL147" s="1879"/>
      <c r="BM147" s="1879"/>
      <c r="BN147" s="1880"/>
      <c r="DG147" s="269">
        <v>1</v>
      </c>
      <c r="DH147" s="269" t="s">
        <v>17</v>
      </c>
      <c r="DI147" s="268">
        <f>SUM('Sh1-Breakup'!C46)</f>
        <v>305</v>
      </c>
      <c r="DJ147" s="268">
        <f>SUM('Sh1-Breakup'!D46)</f>
        <v>363.26</v>
      </c>
      <c r="DK147" s="268">
        <f>SUM('Sh1-Breakup'!E46)</f>
        <v>2440</v>
      </c>
      <c r="DL147" s="268">
        <f>SUM('Sh1-Breakup'!F46)</f>
        <v>335</v>
      </c>
      <c r="DM147" s="268">
        <f>SUM('Sh1-Breakup'!H46)</f>
        <v>75</v>
      </c>
      <c r="DN147" s="268">
        <f>SUM('Sh1-Breakup'!I46)</f>
        <v>0</v>
      </c>
      <c r="DO147" s="268">
        <f>SUM('Sh1-Breakup'!J46)</f>
        <v>0</v>
      </c>
      <c r="DP147" s="268">
        <f>SUM('Sh1-Breakup'!K46)</f>
        <v>0</v>
      </c>
      <c r="DQ147" s="268">
        <f>SUM('Sh1-Breakup'!L46)</f>
        <v>0</v>
      </c>
      <c r="DR147" s="270">
        <f>SUM('Sh1-Breakup'!M46)</f>
        <v>0</v>
      </c>
      <c r="DS147" s="268">
        <f>SUM('Sh1-Breakup'!N46)</f>
        <v>0</v>
      </c>
      <c r="DT147" s="270">
        <f>SUM('Sh1-Breakup'!U46)</f>
        <v>0</v>
      </c>
      <c r="DU147" s="270">
        <f>SUM('Sh1-Breakup'!V46)</f>
        <v>0</v>
      </c>
      <c r="DV147" s="270">
        <f>SUM('Sh1-Breakup'!W46)</f>
        <v>0</v>
      </c>
      <c r="DW147" s="268">
        <f>SUM('Sh1-Breakup'!X46)</f>
        <v>0</v>
      </c>
      <c r="DX147" s="270" t="e">
        <f>SUM('Sh1-Breakup'!Y46)</f>
        <v>#DIV/0!</v>
      </c>
      <c r="DY147" s="270" t="e">
        <f>SUM('Sh1-Breakup'!Z46)</f>
        <v>#DIV/0!</v>
      </c>
      <c r="DZ147" s="268">
        <f>SUM('Sh1-Breakup'!AA46)</f>
        <v>0</v>
      </c>
      <c r="EA147" s="268">
        <f>SUM('Sh1-Breakup'!AB46)</f>
        <v>0</v>
      </c>
      <c r="EB147" s="268">
        <v>0</v>
      </c>
      <c r="EC147" s="317"/>
    </row>
    <row r="148" spans="23:133" ht="34.5">
      <c r="W148" s="1799"/>
      <c r="X148" s="1799"/>
      <c r="Y148" s="1799"/>
      <c r="Z148" s="1799"/>
      <c r="AA148" s="1799"/>
      <c r="AB148" s="1799"/>
      <c r="AC148" s="1799"/>
      <c r="AD148" s="1799"/>
      <c r="AE148" s="1799"/>
      <c r="AF148" s="1799"/>
      <c r="AG148" s="1799"/>
      <c r="AH148" s="1799"/>
      <c r="AI148" s="1799"/>
      <c r="AJ148" s="1799"/>
      <c r="AK148" s="1799"/>
      <c r="AL148" s="1799"/>
      <c r="AM148" s="1799"/>
      <c r="AN148" s="1799"/>
      <c r="AO148" s="1799"/>
      <c r="AP148" s="141"/>
      <c r="AQ148" s="41"/>
      <c r="AR148" s="41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DG148" s="269"/>
      <c r="DH148" s="269"/>
      <c r="DI148" s="268"/>
      <c r="DJ148" s="270"/>
      <c r="DK148" s="268"/>
      <c r="DL148" s="268"/>
      <c r="DM148" s="268"/>
      <c r="DN148" s="268"/>
      <c r="DO148" s="268"/>
      <c r="DP148" s="270"/>
      <c r="DQ148" s="268"/>
      <c r="DR148" s="270"/>
      <c r="DS148" s="268"/>
      <c r="DT148" s="270"/>
      <c r="DU148" s="270"/>
      <c r="DV148" s="270"/>
      <c r="DW148" s="268"/>
      <c r="DX148" s="270"/>
      <c r="DY148" s="270"/>
      <c r="DZ148" s="268"/>
      <c r="EA148" s="268"/>
      <c r="EB148" s="268"/>
      <c r="EC148" s="317"/>
    </row>
    <row r="149" spans="23:133" ht="30.75" customHeight="1" thickBot="1">
      <c r="W149" s="1471" t="s">
        <v>0</v>
      </c>
      <c r="X149" s="1471" t="s">
        <v>84</v>
      </c>
      <c r="Y149" s="1446" t="s">
        <v>239</v>
      </c>
      <c r="Z149" s="1446"/>
      <c r="AA149" s="1446"/>
      <c r="AB149" s="1471" t="s">
        <v>4</v>
      </c>
      <c r="AC149" s="1471" t="s">
        <v>5</v>
      </c>
      <c r="AD149" s="1471" t="s">
        <v>6</v>
      </c>
      <c r="AE149" s="1471" t="s">
        <v>7</v>
      </c>
      <c r="AF149" s="1471"/>
      <c r="AG149" s="1471" t="s">
        <v>92</v>
      </c>
      <c r="AH149" s="1471"/>
      <c r="AI149" s="1471"/>
      <c r="AJ149" s="1471" t="s">
        <v>10</v>
      </c>
      <c r="AK149" s="1471"/>
      <c r="AL149" s="1471"/>
      <c r="AM149" s="1471" t="s">
        <v>14</v>
      </c>
      <c r="AN149" s="1471" t="s">
        <v>16</v>
      </c>
      <c r="AO149" s="1471" t="s">
        <v>15</v>
      </c>
      <c r="AP149" s="1471" t="s">
        <v>85</v>
      </c>
      <c r="AQ149" s="43"/>
      <c r="AR149" s="43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DG149" s="269"/>
      <c r="DH149" s="269"/>
      <c r="DI149" s="268"/>
      <c r="DJ149" s="270"/>
      <c r="DK149" s="268"/>
      <c r="DL149" s="268"/>
      <c r="DM149" s="268"/>
      <c r="DN149" s="268"/>
      <c r="DO149" s="268"/>
      <c r="DP149" s="270"/>
      <c r="DQ149" s="268"/>
      <c r="DR149" s="270"/>
      <c r="DS149" s="268"/>
      <c r="DT149" s="270"/>
      <c r="DU149" s="270"/>
      <c r="DV149" s="270"/>
      <c r="DW149" s="268"/>
      <c r="DX149" s="270"/>
      <c r="DY149" s="270"/>
      <c r="DZ149" s="268"/>
      <c r="EA149" s="268"/>
      <c r="EB149" s="268"/>
      <c r="EC149" s="317"/>
    </row>
    <row r="150" spans="23:133" ht="66.75" customHeight="1">
      <c r="W150" s="1858"/>
      <c r="X150" s="1471"/>
      <c r="Y150" s="1471" t="s">
        <v>2</v>
      </c>
      <c r="Z150" s="1471" t="s">
        <v>3</v>
      </c>
      <c r="AA150" s="1471" t="s">
        <v>68</v>
      </c>
      <c r="AB150" s="1471"/>
      <c r="AC150" s="1471"/>
      <c r="AD150" s="1471"/>
      <c r="AE150" s="1471"/>
      <c r="AF150" s="1471"/>
      <c r="AG150" s="1471"/>
      <c r="AH150" s="1471"/>
      <c r="AI150" s="1471"/>
      <c r="AJ150" s="1471"/>
      <c r="AK150" s="1471"/>
      <c r="AL150" s="1471"/>
      <c r="AM150" s="1471"/>
      <c r="AN150" s="1471"/>
      <c r="AO150" s="1471"/>
      <c r="AP150" s="1471"/>
      <c r="AQ150" s="108"/>
      <c r="AR150" s="112"/>
      <c r="AS150" s="1769" t="s">
        <v>0</v>
      </c>
      <c r="AT150" s="1772" t="s">
        <v>84</v>
      </c>
      <c r="AU150" s="1815" t="s">
        <v>94</v>
      </c>
      <c r="AV150" s="1816"/>
      <c r="AW150" s="192"/>
      <c r="AX150" s="1772" t="s">
        <v>4</v>
      </c>
      <c r="AY150" s="1772" t="s">
        <v>5</v>
      </c>
      <c r="AZ150" s="1772" t="s">
        <v>6</v>
      </c>
      <c r="BA150" s="1782" t="s">
        <v>7</v>
      </c>
      <c r="BB150" s="1783"/>
      <c r="BC150" s="1817" t="s">
        <v>92</v>
      </c>
      <c r="BD150" s="1818"/>
      <c r="BE150" s="1810"/>
      <c r="BF150" s="1817" t="s">
        <v>10</v>
      </c>
      <c r="BG150" s="1818"/>
      <c r="BH150" s="1810"/>
      <c r="BI150" s="1772" t="s">
        <v>14</v>
      </c>
      <c r="BJ150" s="1772" t="s">
        <v>16</v>
      </c>
      <c r="BK150" s="1772" t="s">
        <v>15</v>
      </c>
      <c r="BL150" s="1769" t="s">
        <v>202</v>
      </c>
      <c r="BM150" s="1786" t="s">
        <v>226</v>
      </c>
      <c r="BN150" s="1786" t="s">
        <v>214</v>
      </c>
      <c r="DG150" s="269"/>
      <c r="DH150" s="269"/>
      <c r="DI150" s="268"/>
      <c r="DJ150" s="270"/>
      <c r="DK150" s="268"/>
      <c r="DL150" s="268"/>
      <c r="DM150" s="268"/>
      <c r="DN150" s="268"/>
      <c r="DO150" s="268"/>
      <c r="DP150" s="270"/>
      <c r="DQ150" s="268"/>
      <c r="DR150" s="270"/>
      <c r="DS150" s="268"/>
      <c r="DT150" s="270"/>
      <c r="DU150" s="270"/>
      <c r="DV150" s="270"/>
      <c r="DW150" s="268"/>
      <c r="DX150" s="270"/>
      <c r="DY150" s="270"/>
      <c r="DZ150" s="268"/>
      <c r="EA150" s="268"/>
      <c r="EB150" s="268"/>
      <c r="EC150" s="317"/>
    </row>
    <row r="151" spans="23:133" ht="24.75" customHeight="1">
      <c r="W151" s="1858"/>
      <c r="X151" s="1471"/>
      <c r="Y151" s="1471"/>
      <c r="Z151" s="1471"/>
      <c r="AA151" s="1471"/>
      <c r="AB151" s="1471"/>
      <c r="AC151" s="1471"/>
      <c r="AD151" s="1471"/>
      <c r="AE151" s="1471" t="s">
        <v>8</v>
      </c>
      <c r="AF151" s="1471" t="s">
        <v>9</v>
      </c>
      <c r="AG151" s="1471" t="s">
        <v>73</v>
      </c>
      <c r="AH151" s="1471" t="s">
        <v>9</v>
      </c>
      <c r="AI151" s="1471" t="s">
        <v>70</v>
      </c>
      <c r="AJ151" s="1471" t="s">
        <v>11</v>
      </c>
      <c r="AK151" s="1471" t="s">
        <v>12</v>
      </c>
      <c r="AL151" s="1471" t="s">
        <v>13</v>
      </c>
      <c r="AM151" s="1471"/>
      <c r="AN151" s="1471"/>
      <c r="AO151" s="1471"/>
      <c r="AP151" s="1471"/>
      <c r="AQ151" s="109"/>
      <c r="AR151" s="113"/>
      <c r="AS151" s="1770"/>
      <c r="AT151" s="1770"/>
      <c r="AU151" s="1769" t="s">
        <v>2</v>
      </c>
      <c r="AV151" s="1769" t="s">
        <v>3</v>
      </c>
      <c r="AW151" s="1769" t="s">
        <v>68</v>
      </c>
      <c r="AX151" s="1770"/>
      <c r="AY151" s="1770"/>
      <c r="AZ151" s="1770"/>
      <c r="BA151" s="1784"/>
      <c r="BB151" s="1785"/>
      <c r="BC151" s="193"/>
      <c r="BD151" s="193"/>
      <c r="BE151" s="193"/>
      <c r="BF151" s="193"/>
      <c r="BG151" s="193"/>
      <c r="BH151" s="193"/>
      <c r="BI151" s="1770"/>
      <c r="BJ151" s="1770"/>
      <c r="BK151" s="1770"/>
      <c r="BL151" s="1770"/>
      <c r="BM151" s="1786"/>
      <c r="BN151" s="1786"/>
      <c r="DG151" s="269"/>
      <c r="DH151" s="269"/>
      <c r="DI151" s="268"/>
      <c r="DJ151" s="270"/>
      <c r="DK151" s="268"/>
      <c r="DL151" s="268"/>
      <c r="DM151" s="268"/>
      <c r="DN151" s="268"/>
      <c r="DO151" s="268"/>
      <c r="DP151" s="270"/>
      <c r="DQ151" s="268"/>
      <c r="DR151" s="270"/>
      <c r="DS151" s="268"/>
      <c r="DT151" s="270"/>
      <c r="DU151" s="270"/>
      <c r="DV151" s="270"/>
      <c r="DW151" s="268"/>
      <c r="DX151" s="270"/>
      <c r="DY151" s="270"/>
      <c r="DZ151" s="268"/>
      <c r="EA151" s="268"/>
      <c r="EB151" s="268"/>
      <c r="EC151" s="317"/>
    </row>
    <row r="152" spans="23:133" ht="35.25" customHeight="1">
      <c r="W152" s="1858"/>
      <c r="X152" s="1471"/>
      <c r="Y152" s="1471"/>
      <c r="Z152" s="1471"/>
      <c r="AA152" s="1471"/>
      <c r="AB152" s="1471"/>
      <c r="AC152" s="1471"/>
      <c r="AD152" s="1471"/>
      <c r="AE152" s="1471"/>
      <c r="AF152" s="1471"/>
      <c r="AG152" s="1471"/>
      <c r="AH152" s="1471"/>
      <c r="AI152" s="1471"/>
      <c r="AJ152" s="1471"/>
      <c r="AK152" s="1471"/>
      <c r="AL152" s="1471"/>
      <c r="AM152" s="1471"/>
      <c r="AN152" s="1471"/>
      <c r="AO152" s="1471"/>
      <c r="AP152" s="1471"/>
      <c r="AQ152" s="109"/>
      <c r="AR152" s="113"/>
      <c r="AS152" s="1770"/>
      <c r="AT152" s="1770"/>
      <c r="AU152" s="1770"/>
      <c r="AV152" s="1770"/>
      <c r="AW152" s="1770"/>
      <c r="AX152" s="1770"/>
      <c r="AY152" s="1770"/>
      <c r="AZ152" s="1770"/>
      <c r="BA152" s="1769" t="s">
        <v>8</v>
      </c>
      <c r="BB152" s="1769" t="s">
        <v>9</v>
      </c>
      <c r="BC152" s="1769" t="s">
        <v>73</v>
      </c>
      <c r="BD152" s="1769" t="s">
        <v>9</v>
      </c>
      <c r="BE152" s="1769" t="s">
        <v>70</v>
      </c>
      <c r="BF152" s="1769" t="s">
        <v>11</v>
      </c>
      <c r="BG152" s="1769" t="s">
        <v>12</v>
      </c>
      <c r="BH152" s="1769" t="s">
        <v>13</v>
      </c>
      <c r="BI152" s="1770"/>
      <c r="BJ152" s="1770"/>
      <c r="BK152" s="1770"/>
      <c r="BL152" s="1770"/>
      <c r="BM152" s="1786"/>
      <c r="BN152" s="1786"/>
      <c r="DG152" s="269">
        <v>2</v>
      </c>
      <c r="DH152" s="269" t="s">
        <v>65</v>
      </c>
      <c r="DI152" s="268">
        <f>SUM('Sh1-Breakup'!AE46)</f>
        <v>305</v>
      </c>
      <c r="DJ152" s="268">
        <f>SUM('Sh1-Breakup'!AF46)</f>
        <v>363.26</v>
      </c>
      <c r="DK152" s="268">
        <f>SUM('Sh1-Breakup'!AG46)</f>
        <v>2440</v>
      </c>
      <c r="DL152" s="268">
        <f>SUM('Sh1-Breakup'!AH46)</f>
        <v>3305</v>
      </c>
      <c r="DM152" s="268">
        <f>SUM('Sh1-Breakup'!AK46)</f>
        <v>0</v>
      </c>
      <c r="DN152" s="268" t="e">
        <f>SUM('Sh1-Breakup'!#REF!)</f>
        <v>#REF!</v>
      </c>
      <c r="DO152" s="268">
        <f>SUM('Sh1-Breakup'!AL46)</f>
        <v>0</v>
      </c>
      <c r="DP152" s="268">
        <f>SUM('Sh1-Breakup'!AM46)</f>
        <v>0</v>
      </c>
      <c r="DQ152" s="268">
        <f>SUM('Sh1-Breakup'!AN46)</f>
        <v>0</v>
      </c>
      <c r="DR152" s="270">
        <f>SUM('Sh1-Breakup'!AO46)</f>
        <v>0</v>
      </c>
      <c r="DS152" s="268">
        <f>SUM('Sh1-Breakup'!AP46)</f>
        <v>0</v>
      </c>
      <c r="DT152" s="270">
        <f>SUM('Sh1-Breakup'!AW46)</f>
        <v>0</v>
      </c>
      <c r="DU152" s="270">
        <f>SUM('Sh1-Breakup'!AX46)</f>
        <v>0</v>
      </c>
      <c r="DV152" s="270">
        <f>SUM('Sh1-Breakup'!AY46)</f>
        <v>0</v>
      </c>
      <c r="DW152" s="268">
        <f>SUM('Sh1-Breakup'!AZ46)</f>
        <v>0</v>
      </c>
      <c r="DX152" s="270" t="e">
        <f>SUM('Sh1-Breakup'!BA46)</f>
        <v>#DIV/0!</v>
      </c>
      <c r="DY152" s="270" t="e">
        <f>SUM('Sh1-Breakup'!BB46)</f>
        <v>#DIV/0!</v>
      </c>
      <c r="DZ152" s="268">
        <f>SUM('Sh1-Breakup'!BC46)</f>
        <v>0</v>
      </c>
      <c r="EA152" s="268">
        <f>SUM('Sh1-Breakup'!BD46)</f>
        <v>0</v>
      </c>
      <c r="EB152" s="268">
        <v>0</v>
      </c>
      <c r="EC152" s="317"/>
    </row>
    <row r="153" spans="23:133" ht="23.25" customHeight="1">
      <c r="W153" s="1858"/>
      <c r="X153" s="1471"/>
      <c r="Y153" s="1471"/>
      <c r="Z153" s="1471"/>
      <c r="AA153" s="1471"/>
      <c r="AB153" s="1471"/>
      <c r="AC153" s="1471"/>
      <c r="AD153" s="1471"/>
      <c r="AE153" s="1471"/>
      <c r="AF153" s="1471"/>
      <c r="AG153" s="1471"/>
      <c r="AH153" s="1471"/>
      <c r="AI153" s="1471"/>
      <c r="AJ153" s="1471"/>
      <c r="AK153" s="1471"/>
      <c r="AL153" s="1471"/>
      <c r="AM153" s="1471"/>
      <c r="AN153" s="1471"/>
      <c r="AO153" s="1471"/>
      <c r="AP153" s="1471"/>
      <c r="AQ153" s="110"/>
      <c r="AR153" s="110"/>
      <c r="AS153" s="1770"/>
      <c r="AT153" s="1770"/>
      <c r="AU153" s="1770"/>
      <c r="AV153" s="1770"/>
      <c r="AW153" s="1770"/>
      <c r="AX153" s="1770"/>
      <c r="AY153" s="1770"/>
      <c r="AZ153" s="1770"/>
      <c r="BA153" s="1770"/>
      <c r="BB153" s="1770"/>
      <c r="BC153" s="1770"/>
      <c r="BD153" s="1770"/>
      <c r="BE153" s="1770"/>
      <c r="BF153" s="1770"/>
      <c r="BG153" s="1770"/>
      <c r="BH153" s="1770"/>
      <c r="BI153" s="1770"/>
      <c r="BJ153" s="1770"/>
      <c r="BK153" s="1770"/>
      <c r="BL153" s="1770"/>
      <c r="BM153" s="1786"/>
      <c r="BN153" s="1786"/>
      <c r="DG153" s="269"/>
      <c r="DH153" s="269"/>
      <c r="DI153" s="268"/>
      <c r="DJ153" s="270"/>
      <c r="DK153" s="268"/>
      <c r="DL153" s="268"/>
      <c r="DM153" s="268"/>
      <c r="DN153" s="268"/>
      <c r="DO153" s="268"/>
      <c r="DP153" s="270"/>
      <c r="DQ153" s="268"/>
      <c r="DR153" s="270"/>
      <c r="DS153" s="268"/>
      <c r="DT153" s="270"/>
      <c r="DU153" s="270"/>
      <c r="DV153" s="270"/>
      <c r="DW153" s="268"/>
      <c r="DX153" s="270"/>
      <c r="DY153" s="270"/>
      <c r="DZ153" s="268"/>
      <c r="EA153" s="268"/>
      <c r="EB153" s="268"/>
      <c r="EC153" s="317"/>
    </row>
    <row r="154" spans="23:133" ht="87" customHeight="1" thickBot="1">
      <c r="W154" s="131">
        <v>1</v>
      </c>
      <c r="X154" s="131">
        <v>2</v>
      </c>
      <c r="Y154" s="131">
        <v>3</v>
      </c>
      <c r="Z154" s="131">
        <v>4</v>
      </c>
      <c r="AA154" s="131">
        <v>5</v>
      </c>
      <c r="AB154" s="131">
        <v>6</v>
      </c>
      <c r="AC154" s="131">
        <v>7</v>
      </c>
      <c r="AD154" s="131">
        <v>8</v>
      </c>
      <c r="AE154" s="131">
        <v>9</v>
      </c>
      <c r="AF154" s="131">
        <v>10</v>
      </c>
      <c r="AG154" s="131">
        <v>11</v>
      </c>
      <c r="AH154" s="131">
        <v>12</v>
      </c>
      <c r="AI154" s="131">
        <v>13</v>
      </c>
      <c r="AJ154" s="131">
        <v>14</v>
      </c>
      <c r="AK154" s="131">
        <v>15</v>
      </c>
      <c r="AL154" s="131">
        <v>16</v>
      </c>
      <c r="AM154" s="131">
        <v>17</v>
      </c>
      <c r="AN154" s="131">
        <v>18</v>
      </c>
      <c r="AO154" s="131">
        <v>19</v>
      </c>
      <c r="AP154" s="131">
        <v>20</v>
      </c>
      <c r="AQ154" s="111"/>
      <c r="AR154" s="111"/>
      <c r="AS154" s="1771"/>
      <c r="AT154" s="1771"/>
      <c r="AU154" s="1771"/>
      <c r="AV154" s="1771"/>
      <c r="AW154" s="1771"/>
      <c r="AX154" s="1771"/>
      <c r="AY154" s="1771"/>
      <c r="AZ154" s="1771"/>
      <c r="BA154" s="1771"/>
      <c r="BB154" s="1771"/>
      <c r="BC154" s="1771"/>
      <c r="BD154" s="1771"/>
      <c r="BE154" s="1771"/>
      <c r="BF154" s="1771"/>
      <c r="BG154" s="1771"/>
      <c r="BH154" s="1771"/>
      <c r="BI154" s="1771"/>
      <c r="BJ154" s="1771"/>
      <c r="BK154" s="1771"/>
      <c r="BL154" s="1771"/>
      <c r="BM154" s="1769"/>
      <c r="BN154" s="1769"/>
      <c r="DG154" s="269"/>
      <c r="DH154" s="269"/>
      <c r="DI154" s="268"/>
      <c r="DJ154" s="270"/>
      <c r="DK154" s="268"/>
      <c r="DL154" s="268"/>
      <c r="DM154" s="268"/>
      <c r="DN154" s="268"/>
      <c r="DO154" s="268"/>
      <c r="DP154" s="270"/>
      <c r="DQ154" s="268"/>
      <c r="DR154" s="270"/>
      <c r="DS154" s="268"/>
      <c r="DT154" s="270"/>
      <c r="DU154" s="270"/>
      <c r="DV154" s="270"/>
      <c r="DW154" s="268"/>
      <c r="DX154" s="270"/>
      <c r="DY154" s="270"/>
      <c r="DZ154" s="268"/>
      <c r="EA154" s="268"/>
      <c r="EB154" s="268"/>
      <c r="EC154" s="317"/>
    </row>
    <row r="155" spans="23:133" ht="35.25" thickBot="1"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42"/>
      <c r="AR155" s="107"/>
      <c r="AS155" s="207">
        <v>1</v>
      </c>
      <c r="AT155" s="207">
        <v>2</v>
      </c>
      <c r="AU155" s="207">
        <v>3</v>
      </c>
      <c r="AV155" s="207">
        <v>4</v>
      </c>
      <c r="AW155" s="207">
        <v>5</v>
      </c>
      <c r="AX155" s="207">
        <v>6</v>
      </c>
      <c r="AY155" s="207">
        <v>7</v>
      </c>
      <c r="AZ155" s="207">
        <v>8</v>
      </c>
      <c r="BA155" s="207">
        <v>9</v>
      </c>
      <c r="BB155" s="207">
        <v>10</v>
      </c>
      <c r="BC155" s="207">
        <v>11</v>
      </c>
      <c r="BD155" s="207">
        <v>12</v>
      </c>
      <c r="BE155" s="207">
        <v>13</v>
      </c>
      <c r="BF155" s="207">
        <v>14</v>
      </c>
      <c r="BG155" s="207">
        <v>15</v>
      </c>
      <c r="BH155" s="207">
        <v>16</v>
      </c>
      <c r="BI155" s="207">
        <v>17</v>
      </c>
      <c r="BJ155" s="207">
        <v>18</v>
      </c>
      <c r="BK155" s="207">
        <v>19</v>
      </c>
      <c r="BL155" s="207">
        <v>20</v>
      </c>
      <c r="BM155" s="207">
        <v>21</v>
      </c>
      <c r="BN155" s="207">
        <v>22</v>
      </c>
      <c r="DG155" s="269"/>
      <c r="DH155" s="269"/>
      <c r="DI155" s="268"/>
      <c r="DJ155" s="270"/>
      <c r="DK155" s="268"/>
      <c r="DL155" s="268"/>
      <c r="DM155" s="268"/>
      <c r="DN155" s="268"/>
      <c r="DO155" s="268"/>
      <c r="DP155" s="270"/>
      <c r="DQ155" s="268"/>
      <c r="DR155" s="270"/>
      <c r="DS155" s="268"/>
      <c r="DT155" s="270"/>
      <c r="DU155" s="270"/>
      <c r="DV155" s="270"/>
      <c r="DW155" s="268"/>
      <c r="DX155" s="270"/>
      <c r="DY155" s="270"/>
      <c r="DZ155" s="268"/>
      <c r="EA155" s="268"/>
      <c r="EB155" s="268"/>
      <c r="EC155" s="317"/>
    </row>
    <row r="156" spans="23:133" ht="24" customHeight="1">
      <c r="W156" s="130"/>
      <c r="X156" s="131"/>
      <c r="Y156" s="131"/>
      <c r="Z156" s="132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2"/>
      <c r="AK156" s="132"/>
      <c r="AL156" s="132"/>
      <c r="AM156" s="131"/>
      <c r="AN156" s="132"/>
      <c r="AO156" s="132"/>
      <c r="AP156" s="131"/>
      <c r="AQ156" s="106"/>
      <c r="AR156" s="92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DG156" s="269"/>
      <c r="DH156" s="269"/>
      <c r="DI156" s="268"/>
      <c r="DJ156" s="270"/>
      <c r="DK156" s="268"/>
      <c r="DL156" s="268"/>
      <c r="DM156" s="268"/>
      <c r="DN156" s="268"/>
      <c r="DO156" s="268"/>
      <c r="DP156" s="270"/>
      <c r="DQ156" s="268"/>
      <c r="DR156" s="270"/>
      <c r="DS156" s="268"/>
      <c r="DT156" s="270"/>
      <c r="DU156" s="270"/>
      <c r="DV156" s="270"/>
      <c r="DW156" s="268"/>
      <c r="DX156" s="270"/>
      <c r="DY156" s="270"/>
      <c r="DZ156" s="268"/>
      <c r="EA156" s="268"/>
      <c r="EB156" s="268"/>
      <c r="EC156" s="317"/>
    </row>
    <row r="157" spans="23:133" ht="38.25" customHeight="1"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43"/>
      <c r="AR157" s="114"/>
      <c r="AS157" s="186"/>
      <c r="AT157" s="184"/>
      <c r="AU157" s="184"/>
      <c r="AV157" s="203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203"/>
      <c r="BG157" s="203"/>
      <c r="BH157" s="203"/>
      <c r="BI157" s="184"/>
      <c r="BJ157" s="203"/>
      <c r="BK157" s="203"/>
      <c r="BL157" s="184"/>
      <c r="BM157" s="184"/>
      <c r="BN157" s="184"/>
      <c r="DG157" s="269">
        <v>3</v>
      </c>
      <c r="DH157" s="269" t="s">
        <v>96</v>
      </c>
      <c r="DI157" s="268">
        <f>SUM('Sh1-Breakup'!BG46)</f>
        <v>407</v>
      </c>
      <c r="DJ157" s="268">
        <f>SUM('Sh1-Breakup'!BH46)</f>
        <v>484.34799999999996</v>
      </c>
      <c r="DK157" s="268">
        <f>SUM('Sh1-Breakup'!BI46)</f>
        <v>3256</v>
      </c>
      <c r="DL157" s="268">
        <f>SUM('Sh1-Breakup'!BJ46)</f>
        <v>4100</v>
      </c>
      <c r="DM157" s="268">
        <f>SUM('Sh1-Breakup'!BM46)</f>
        <v>0</v>
      </c>
      <c r="DN157" s="268" t="e">
        <f>SUM('Sh1-Breakup'!#REF!)</f>
        <v>#REF!</v>
      </c>
      <c r="DO157" s="268">
        <f>SUM('Sh1-Breakup'!BN46)</f>
        <v>0</v>
      </c>
      <c r="DP157" s="268">
        <f>SUM('Sh1-Breakup'!BO46)</f>
        <v>0</v>
      </c>
      <c r="DQ157" s="268">
        <f>SUM('Sh1-Breakup'!BP46)</f>
        <v>0</v>
      </c>
      <c r="DR157" s="270">
        <f>SUM('Sh1-Breakup'!BQ46)</f>
        <v>0</v>
      </c>
      <c r="DS157" s="268">
        <f>SUM('Sh1-Breakup'!BR46)</f>
        <v>0</v>
      </c>
      <c r="DT157" s="270">
        <f>SUM('Sh1-Breakup'!BY46)</f>
        <v>0</v>
      </c>
      <c r="DU157" s="270">
        <f>SUM('Sh1-Breakup'!BZ46)</f>
        <v>0</v>
      </c>
      <c r="DV157" s="270">
        <f>SUM('Sh1-Breakup'!CA46)</f>
        <v>0</v>
      </c>
      <c r="DW157" s="268">
        <f>SUM('Sh1-Breakup'!CB46)</f>
        <v>0</v>
      </c>
      <c r="DX157" s="270" t="e">
        <f>SUM('Sh1-Breakup'!CC46)</f>
        <v>#DIV/0!</v>
      </c>
      <c r="DY157" s="270" t="e">
        <f>SUM('Sh1-Breakup'!CD46)</f>
        <v>#DIV/0!</v>
      </c>
      <c r="DZ157" s="268">
        <f>SUM('Sh1-Breakup'!CE46)</f>
        <v>0</v>
      </c>
      <c r="EA157" s="268">
        <f>SUM('Sh1-Breakup'!CF46)</f>
        <v>0</v>
      </c>
      <c r="EB157" s="268">
        <v>0</v>
      </c>
      <c r="EC157" s="317"/>
    </row>
    <row r="158" spans="23:133" ht="21.75" customHeight="1">
      <c r="W158" s="127">
        <v>1</v>
      </c>
      <c r="X158" s="127" t="s">
        <v>17</v>
      </c>
      <c r="Y158" s="128">
        <f>SUM('Sh1-Breakup'!C23)</f>
        <v>0</v>
      </c>
      <c r="Z158" s="128">
        <f>SUM('Sh1-Breakup'!D23)</f>
        <v>0</v>
      </c>
      <c r="AA158" s="128">
        <f>SUM('Sh1-Breakup'!E23)</f>
        <v>0</v>
      </c>
      <c r="AB158" s="128">
        <f>SUM('Sh1-Breakup'!F23)</f>
        <v>0</v>
      </c>
      <c r="AC158" s="128">
        <f>SUM('Sh1-Breakup'!H23)</f>
        <v>0</v>
      </c>
      <c r="AD158" s="128">
        <f>SUM('Sh1-Breakup'!I23)</f>
        <v>0</v>
      </c>
      <c r="AE158" s="128">
        <f>SUM('Sh1-Breakup'!J23)</f>
        <v>0</v>
      </c>
      <c r="AF158" s="128">
        <f>SUM('Sh1-Breakup'!K23)</f>
        <v>0</v>
      </c>
      <c r="AG158" s="128">
        <f>SUM('Sh1-Breakup'!L23)</f>
        <v>0</v>
      </c>
      <c r="AH158" s="128">
        <f>SUM('Sh1-Breakup'!M23)</f>
        <v>0</v>
      </c>
      <c r="AI158" s="128">
        <f>SUM('Sh1-Breakup'!N23)</f>
        <v>0</v>
      </c>
      <c r="AJ158" s="128">
        <f>SUM('Sh1-Breakup'!U23)</f>
        <v>0</v>
      </c>
      <c r="AK158" s="128">
        <f>SUM('Sh1-Breakup'!V23)</f>
        <v>0</v>
      </c>
      <c r="AL158" s="128">
        <f>SUM('Sh1-Breakup'!W23)</f>
        <v>0</v>
      </c>
      <c r="AM158" s="128">
        <f>SUM('Sh1-Breakup'!X23)</f>
        <v>0</v>
      </c>
      <c r="AN158" s="128">
        <f>SUM('Sh1-Breakup'!Y23)</f>
        <v>0</v>
      </c>
      <c r="AO158" s="128" t="e">
        <f>SUM('Sh1-Breakup'!Z23)</f>
        <v>#DIV/0!</v>
      </c>
      <c r="AP158" s="128">
        <f>SUM('Sh1-Breakup'!AA23)</f>
        <v>0</v>
      </c>
      <c r="AQ158" s="144"/>
      <c r="AR158" s="115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DG158" s="268"/>
      <c r="DH158" s="268"/>
      <c r="DI158" s="268"/>
      <c r="DJ158" s="270"/>
      <c r="DK158" s="268"/>
      <c r="DL158" s="268"/>
      <c r="DM158" s="268"/>
      <c r="DN158" s="268"/>
      <c r="DO158" s="268"/>
      <c r="DP158" s="270"/>
      <c r="DQ158" s="268"/>
      <c r="DR158" s="270"/>
      <c r="DS158" s="268"/>
      <c r="DT158" s="270"/>
      <c r="DU158" s="270"/>
      <c r="DV158" s="270"/>
      <c r="DW158" s="268"/>
      <c r="DX158" s="270"/>
      <c r="DY158" s="270"/>
      <c r="DZ158" s="268"/>
      <c r="EA158" s="268"/>
      <c r="EB158" s="268"/>
      <c r="EC158" s="317"/>
    </row>
    <row r="159" spans="23:133" ht="39.75" customHeight="1">
      <c r="W159" s="127"/>
      <c r="X159" s="127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45"/>
      <c r="AR159" s="116"/>
      <c r="AS159" s="184">
        <v>1</v>
      </c>
      <c r="AT159" s="184" t="s">
        <v>17</v>
      </c>
      <c r="AU159" s="200">
        <f>SUM('Sh1-Breakup'!C11)</f>
        <v>519</v>
      </c>
      <c r="AV159" s="200">
        <f>SUM('Sh1-Breakup'!D11)</f>
        <v>580.8</v>
      </c>
      <c r="AW159" s="200">
        <f>SUM('Sh1-Breakup'!E11)</f>
        <v>4152</v>
      </c>
      <c r="AX159" s="200">
        <f>SUM('Sh1-Breakup'!F11)</f>
        <v>227</v>
      </c>
      <c r="AY159" s="200">
        <f>SUM('Sh1-Breakup'!H11)</f>
        <v>9</v>
      </c>
      <c r="AZ159" s="200">
        <f>SUM('Sh1-Breakup'!I11)</f>
        <v>4</v>
      </c>
      <c r="BA159" s="200">
        <f>SUM('Sh1-Breakup'!J11)</f>
        <v>0</v>
      </c>
      <c r="BB159" s="200">
        <f>SUM('Sh1-Breakup'!K11)</f>
        <v>0</v>
      </c>
      <c r="BC159" s="200">
        <f>SUM('Sh1-Breakup'!L11)</f>
        <v>0</v>
      </c>
      <c r="BD159" s="200">
        <f>SUM('Sh1-Breakup'!M11)</f>
        <v>0</v>
      </c>
      <c r="BE159" s="200">
        <f>SUM('Sh1-Breakup'!N11)</f>
        <v>0</v>
      </c>
      <c r="BF159" s="200">
        <f>SUM('Sh1-Breakup'!U11)</f>
        <v>0</v>
      </c>
      <c r="BG159" s="201">
        <f>SUM('Sh1-Breakup'!V11)</f>
        <v>0</v>
      </c>
      <c r="BH159" s="201">
        <f>SUM('Sh1-Breakup'!W11)</f>
        <v>0</v>
      </c>
      <c r="BI159" s="200">
        <f>SUM('Sh1-Breakup'!X11)</f>
        <v>26</v>
      </c>
      <c r="BJ159" s="201" t="e">
        <f>SUM('Sh1-Breakup'!Y11)</f>
        <v>#DIV/0!</v>
      </c>
      <c r="BK159" s="201" t="e">
        <f>SUM('Sh1-Breakup'!Z11)</f>
        <v>#DIV/0!</v>
      </c>
      <c r="BL159" s="214">
        <f>SUM('Sh1-Breakup'!AA11)</f>
        <v>0</v>
      </c>
      <c r="BM159" s="200"/>
      <c r="BN159" s="200"/>
      <c r="DG159" s="1908" t="s">
        <v>116</v>
      </c>
      <c r="DH159" s="1909"/>
      <c r="DI159" s="271">
        <f>SUM('Sh1-Breakup'!CI46)</f>
        <v>1017</v>
      </c>
      <c r="DJ159" s="271">
        <f>SUM('Sh1-Breakup'!CJ46)</f>
        <v>1210.868</v>
      </c>
      <c r="DK159" s="271">
        <f>SUM('Sh1-Breakup'!CK46)</f>
        <v>8136</v>
      </c>
      <c r="DL159" s="271">
        <f>SUM('Sh1-Breakup'!CL46)</f>
        <v>7740</v>
      </c>
      <c r="DM159" s="271">
        <f>SUM('Sh1-Breakup'!CO46)</f>
        <v>0</v>
      </c>
      <c r="DN159" s="271" t="e">
        <f>SUM('Sh1-Breakup'!#REF!)</f>
        <v>#REF!</v>
      </c>
      <c r="DO159" s="271">
        <f>SUM('Sh1-Breakup'!CP46)</f>
        <v>0</v>
      </c>
      <c r="DP159" s="271">
        <f>SUM('Sh1-Breakup'!CQ46)</f>
        <v>0</v>
      </c>
      <c r="DQ159" s="271">
        <f>SUM('Sh1-Breakup'!CR46)</f>
        <v>0</v>
      </c>
      <c r="DR159" s="272">
        <f>SUM('Sh1-Breakup'!CS46)</f>
        <v>0</v>
      </c>
      <c r="DS159" s="271">
        <f>SUM('Sh1-Breakup'!CT46)</f>
        <v>0</v>
      </c>
      <c r="DT159" s="272">
        <f>SUM('Sh1-Breakup'!DA46)</f>
        <v>0</v>
      </c>
      <c r="DU159" s="272">
        <f>SUM('Sh1-Breakup'!DB46)</f>
        <v>0</v>
      </c>
      <c r="DV159" s="272">
        <f>SUM('Sh1-Breakup'!DC46)</f>
        <v>0</v>
      </c>
      <c r="DW159" s="271">
        <f>SUM('Sh1-Breakup'!DD46)</f>
        <v>0</v>
      </c>
      <c r="DX159" s="272">
        <f>SUM('Sh1-Breakup'!DE46)</f>
        <v>0</v>
      </c>
      <c r="DY159" s="272">
        <f>SUM('Sh1-Breakup'!DF46)</f>
        <v>0</v>
      </c>
      <c r="DZ159" s="271">
        <f>SUM('Sh1-Breakup'!DG46)</f>
        <v>0</v>
      </c>
      <c r="EA159" s="272">
        <f>SUM(DP159-DR159)</f>
        <v>0</v>
      </c>
      <c r="EB159" s="272">
        <v>175.71</v>
      </c>
      <c r="EC159" s="317"/>
    </row>
    <row r="160" spans="23:133" ht="39.75" customHeight="1">
      <c r="W160" s="127"/>
      <c r="X160" s="127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43"/>
      <c r="AR160" s="114"/>
      <c r="AS160" s="184"/>
      <c r="AT160" s="184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1"/>
      <c r="BE160" s="200"/>
      <c r="BF160" s="201"/>
      <c r="BG160" s="201"/>
      <c r="BH160" s="201"/>
      <c r="BI160" s="200"/>
      <c r="BJ160" s="201"/>
      <c r="BK160" s="201"/>
      <c r="BL160" s="214"/>
      <c r="BM160" s="200"/>
      <c r="BN160" s="200"/>
      <c r="DG160" s="268"/>
      <c r="DH160" s="271"/>
      <c r="DI160" s="271"/>
      <c r="DJ160" s="272"/>
      <c r="DK160" s="271"/>
      <c r="DL160" s="271"/>
      <c r="DM160" s="271"/>
      <c r="DN160" s="271"/>
      <c r="DO160" s="271"/>
      <c r="DP160" s="271"/>
      <c r="DQ160" s="271"/>
      <c r="DR160" s="272"/>
      <c r="DS160" s="271"/>
      <c r="DT160" s="272"/>
      <c r="DU160" s="272"/>
      <c r="DV160" s="272"/>
      <c r="DW160" s="271"/>
      <c r="DX160" s="272"/>
      <c r="DY160" s="272"/>
      <c r="DZ160" s="271"/>
      <c r="EA160" s="268"/>
      <c r="EB160" s="268"/>
      <c r="EC160" s="317"/>
    </row>
    <row r="161" spans="23:133" ht="39.75" customHeight="1">
      <c r="W161" s="127"/>
      <c r="X161" s="127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38"/>
      <c r="AO161" s="138"/>
      <c r="AP161" s="138"/>
      <c r="AQ161" s="146"/>
      <c r="AR161" s="117"/>
      <c r="AS161" s="184"/>
      <c r="AT161" s="184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1"/>
      <c r="BE161" s="200"/>
      <c r="BF161" s="201"/>
      <c r="BG161" s="201"/>
      <c r="BH161" s="201"/>
      <c r="BI161" s="200"/>
      <c r="BJ161" s="201"/>
      <c r="BK161" s="201"/>
      <c r="BL161" s="214"/>
      <c r="BM161" s="200"/>
      <c r="BN161" s="200"/>
      <c r="DG161" s="1908" t="s">
        <v>151</v>
      </c>
      <c r="DH161" s="1909"/>
      <c r="DI161" s="271">
        <f>SUM('Sh1-Breakup'!CI50)</f>
        <v>13337</v>
      </c>
      <c r="DJ161" s="271">
        <f>SUM('Sh1-Breakup'!CJ50)</f>
        <v>17553.613999999998</v>
      </c>
      <c r="DK161" s="271">
        <f>SUM('Sh1-Breakup'!CK50)</f>
        <v>106696</v>
      </c>
      <c r="DL161" s="271">
        <f>SUM('Sh1-Breakup'!CL50)</f>
        <v>81819</v>
      </c>
      <c r="DM161" s="271">
        <f>SUM('Sh1-Breakup'!CO50)</f>
        <v>62</v>
      </c>
      <c r="DN161" s="271" t="e">
        <f>SUM('Sh1-Breakup'!#REF!)</f>
        <v>#REF!</v>
      </c>
      <c r="DO161" s="271">
        <f>SUM('Sh1-Breakup'!CP50)</f>
        <v>2893</v>
      </c>
      <c r="DP161" s="271">
        <f>SUM('Sh1-Breakup'!CQ50)</f>
        <v>2638.86</v>
      </c>
      <c r="DQ161" s="271">
        <f>SUM('Sh1-Breakup'!CR50)</f>
        <v>1431</v>
      </c>
      <c r="DR161" s="272">
        <f>SUM('Sh1-Breakup'!CS50)</f>
        <v>1692.8899999999999</v>
      </c>
      <c r="DS161" s="271">
        <f>SUM('Sh1-Breakup'!CT50)</f>
        <v>5233</v>
      </c>
      <c r="DT161" s="272">
        <f>SUM('Sh1-Breakup'!DA50)</f>
        <v>44.2803331448098</v>
      </c>
      <c r="DU161" s="272">
        <f>SUM('Sh1-Breakup'!DB50)</f>
        <v>54.44398948281721</v>
      </c>
      <c r="DV161" s="272">
        <f>SUM('Sh1-Breakup'!DC50)</f>
        <v>28.689089659730705</v>
      </c>
      <c r="DW161" s="271">
        <f>SUM('Sh1-Breakup'!DD50)</f>
        <v>1852</v>
      </c>
      <c r="DX161" s="272">
        <f>SUM('Sh1-Breakup'!DE50)</f>
        <v>1.1830118798043325</v>
      </c>
      <c r="DY161" s="272">
        <f>SUM('Sh1-Breakup'!DF50)</f>
        <v>23.90279865152953</v>
      </c>
      <c r="DZ161" s="271">
        <f>SUM('Sh1-Breakup'!DG50)</f>
        <v>0</v>
      </c>
      <c r="EA161" s="271">
        <f>SUM('Sh1-Breakup'!DI50)</f>
        <v>4375.54</v>
      </c>
      <c r="EB161" s="271">
        <f>SUM('Sh1-Breakup'!DJ50)</f>
        <v>0</v>
      </c>
      <c r="EC161" s="317"/>
    </row>
    <row r="162" spans="23:133" ht="39.75" customHeight="1">
      <c r="W162" s="127"/>
      <c r="X162" s="127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43"/>
      <c r="AR162" s="114"/>
      <c r="AS162" s="184"/>
      <c r="AT162" s="184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1"/>
      <c r="BE162" s="200"/>
      <c r="BF162" s="201"/>
      <c r="BG162" s="201"/>
      <c r="BH162" s="201"/>
      <c r="BI162" s="200"/>
      <c r="BJ162" s="200"/>
      <c r="BK162" s="200"/>
      <c r="BL162" s="214"/>
      <c r="BM162" s="200"/>
      <c r="BN162" s="200"/>
      <c r="DG162" s="268"/>
      <c r="DH162" s="271"/>
      <c r="DI162" s="271"/>
      <c r="DJ162" s="272"/>
      <c r="DK162" s="271"/>
      <c r="DL162" s="271"/>
      <c r="DM162" s="271"/>
      <c r="DN162" s="271"/>
      <c r="DO162" s="271"/>
      <c r="DP162" s="271"/>
      <c r="DQ162" s="271"/>
      <c r="DR162" s="272"/>
      <c r="DS162" s="271"/>
      <c r="DT162" s="272"/>
      <c r="DU162" s="272"/>
      <c r="DV162" s="272"/>
      <c r="DW162" s="271"/>
      <c r="DX162" s="272"/>
      <c r="DY162" s="272"/>
      <c r="DZ162" s="271"/>
      <c r="EA162" s="268"/>
      <c r="EB162" s="268"/>
      <c r="EC162" s="317"/>
    </row>
    <row r="163" spans="23:133" ht="39.75" customHeight="1">
      <c r="W163" s="127">
        <v>2</v>
      </c>
      <c r="X163" s="127" t="s">
        <v>65</v>
      </c>
      <c r="Y163" s="128">
        <f>SUM('Sh1-Breakup'!AE23)</f>
        <v>331</v>
      </c>
      <c r="Z163" s="129">
        <f>SUM('Sh1-Breakup'!AF23)</f>
        <v>465.68</v>
      </c>
      <c r="AA163" s="128">
        <f>SUM('Sh1-Breakup'!AG23)</f>
        <v>2648</v>
      </c>
      <c r="AB163" s="128">
        <f>SUM('Sh1-Breakup'!AH23)</f>
        <v>0</v>
      </c>
      <c r="AC163" s="128">
        <f>SUM('Sh1-Breakup'!AK23)</f>
        <v>0</v>
      </c>
      <c r="AD163" s="128" t="e">
        <f>SUM('Sh1-Breakup'!#REF!)</f>
        <v>#REF!</v>
      </c>
      <c r="AE163" s="128">
        <f>SUM('Sh1-Breakup'!AL23)</f>
        <v>0</v>
      </c>
      <c r="AF163" s="128">
        <f>SUM('Sh1-Breakup'!AM23)</f>
        <v>0</v>
      </c>
      <c r="AG163" s="128">
        <f>SUM('Sh1-Breakup'!AN23)</f>
        <v>0</v>
      </c>
      <c r="AH163" s="128">
        <f>SUM('Sh1-Breakup'!AO23)</f>
        <v>0</v>
      </c>
      <c r="AI163" s="128">
        <f>SUM('Sh1-Breakup'!AP23)</f>
        <v>0</v>
      </c>
      <c r="AJ163" s="129">
        <f>SUM('Sh1-Breakup'!AW23)</f>
        <v>0</v>
      </c>
      <c r="AK163" s="129">
        <f>SUM('Sh1-Breakup'!AX23)</f>
        <v>0</v>
      </c>
      <c r="AL163" s="129">
        <f>SUM('Sh1-Breakup'!AY23)</f>
        <v>0</v>
      </c>
      <c r="AM163" s="128">
        <f>SUM('Sh1-Breakup'!AZ23)</f>
        <v>0</v>
      </c>
      <c r="AN163" s="129" t="e">
        <f>SUM('Sh1-Breakup'!BA23)</f>
        <v>#DIV/0!</v>
      </c>
      <c r="AO163" s="129" t="e">
        <f>SUM('Sh1-Breakup'!BB23)</f>
        <v>#DIV/0!</v>
      </c>
      <c r="AP163" s="128">
        <f>SUM('Sh1-Breakup'!BC23)</f>
        <v>0</v>
      </c>
      <c r="AQ163" s="144"/>
      <c r="AR163" s="115"/>
      <c r="AS163" s="184"/>
      <c r="AT163" s="184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1"/>
      <c r="BE163" s="200"/>
      <c r="BF163" s="201"/>
      <c r="BG163" s="201"/>
      <c r="BH163" s="201"/>
      <c r="BI163" s="200"/>
      <c r="BJ163" s="200"/>
      <c r="BK163" s="200"/>
      <c r="BL163" s="214"/>
      <c r="BM163" s="200"/>
      <c r="BN163" s="200"/>
      <c r="DG163" s="1908" t="s">
        <v>118</v>
      </c>
      <c r="DH163" s="1909"/>
      <c r="DI163" s="271">
        <f>SUM('Sh1-Breakup'!CI91)</f>
        <v>103107</v>
      </c>
      <c r="DJ163" s="272">
        <f>SUM('Sh1-Breakup'!CJ91)</f>
        <v>138000.00000000003</v>
      </c>
      <c r="DK163" s="271">
        <f>SUM('Sh1-Breakup'!CK91)</f>
        <v>824856</v>
      </c>
      <c r="DL163" s="271">
        <f>SUM('Sh1-Breakup'!CL91)</f>
        <v>264610</v>
      </c>
      <c r="DM163" s="271">
        <f>SUM('Sh1-Breakup'!CO91)</f>
        <v>22850</v>
      </c>
      <c r="DN163" s="271" t="e">
        <f>SUM('Sh1-Breakup'!#REF!)</f>
        <v>#REF!</v>
      </c>
      <c r="DO163" s="271">
        <f>SUM('Sh1-Breakup'!CP91)</f>
        <v>20908</v>
      </c>
      <c r="DP163" s="272">
        <f>SUM('Sh1-Breakup'!CQ91)</f>
        <v>44160.94</v>
      </c>
      <c r="DQ163" s="271">
        <f>SUM('Sh1-Breakup'!CR91)</f>
        <v>9077</v>
      </c>
      <c r="DR163" s="272">
        <f>SUM('Sh1-Breakup'!CS91)</f>
        <v>19606.73</v>
      </c>
      <c r="DS163" s="271">
        <f>SUM('Sh1-Breakup'!CT91)</f>
        <v>61569</v>
      </c>
      <c r="DT163" s="272">
        <f>SUM('Sh1-Breakup'!DA91)</f>
        <v>8.80347600065951</v>
      </c>
      <c r="DU163" s="272">
        <f>SUM('Sh1-Breakup'!DB91)</f>
        <v>14.207775362318836</v>
      </c>
      <c r="DV163" s="272">
        <f>SUM('Sh1-Breakup'!DC91)</f>
        <v>7.46421193517414</v>
      </c>
      <c r="DW163" s="271">
        <f>SUM('Sh1-Breakup'!DD91)</f>
        <v>10794</v>
      </c>
      <c r="DX163" s="272">
        <f>SUM('Sh1-Breakup'!DE91)</f>
        <v>2.160045169108736</v>
      </c>
      <c r="DY163" s="272">
        <f>SUM('Sh1-Breakup'!DF91)</f>
        <v>8.640180676434944</v>
      </c>
      <c r="DZ163" s="271">
        <f>SUM('Sh1-Breakup'!DG91)</f>
        <v>499</v>
      </c>
      <c r="EA163" s="271">
        <f>SUM('Sh1-Breakup'!DI91)</f>
        <v>24538.999000000007</v>
      </c>
      <c r="EB163" s="271">
        <f>SUM('Sh1-Breakup'!DJ91)</f>
        <v>0</v>
      </c>
      <c r="EC163" s="317"/>
    </row>
    <row r="164" spans="23:132" ht="39.75" customHeight="1">
      <c r="W164" s="127"/>
      <c r="X164" s="127"/>
      <c r="Y164" s="128"/>
      <c r="Z164" s="129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43"/>
      <c r="AR164" s="114"/>
      <c r="AS164" s="184">
        <v>2</v>
      </c>
      <c r="AT164" s="184" t="s">
        <v>65</v>
      </c>
      <c r="AU164" s="214">
        <f>SUM('Sh1-Breakup'!AE11)</f>
        <v>519</v>
      </c>
      <c r="AV164" s="201">
        <f>SUM('Sh1-Breakup'!AF11)</f>
        <v>580.81</v>
      </c>
      <c r="AW164" s="214">
        <f>SUM('Sh1-Breakup'!AG11)</f>
        <v>4152</v>
      </c>
      <c r="AX164" s="214">
        <f>SUM('Sh1-Breakup'!AH11)</f>
        <v>663</v>
      </c>
      <c r="AY164" s="214">
        <f>SUM('Sh1-Breakup'!AK11)</f>
        <v>195</v>
      </c>
      <c r="AZ164" s="214" t="e">
        <f>SUM('Sh1-Breakup'!#REF!)</f>
        <v>#REF!</v>
      </c>
      <c r="BA164" s="214">
        <f>SUM('Sh1-Breakup'!AL11)</f>
        <v>16</v>
      </c>
      <c r="BB164" s="214">
        <f>SUM('Sh1-Breakup'!AM11)</f>
        <v>22.8</v>
      </c>
      <c r="BC164" s="214">
        <f>SUM('Sh1-Breakup'!AN11)</f>
        <v>6</v>
      </c>
      <c r="BD164" s="201">
        <f>SUM('Sh1-Breakup'!AO11)</f>
        <v>6.98</v>
      </c>
      <c r="BE164" s="214">
        <f>SUM('Sh1-Breakup'!AP11)</f>
        <v>48</v>
      </c>
      <c r="BF164" s="201">
        <f>SUM('Sh1-Breakup'!AW11)</f>
        <v>1.1560693641618496</v>
      </c>
      <c r="BG164" s="201">
        <f>SUM('Sh1-Breakup'!AX11)</f>
        <v>1.2017699419775831</v>
      </c>
      <c r="BH164" s="201">
        <f>SUM('Sh1-Breakup'!AY11)</f>
        <v>1.1560693641618496</v>
      </c>
      <c r="BI164" s="214">
        <f>SUM('Sh1-Breakup'!AZ11)</f>
        <v>68</v>
      </c>
      <c r="BJ164" s="201">
        <f>SUM('Sh1-Breakup'!BA11)</f>
        <v>1.1633333333333333</v>
      </c>
      <c r="BK164" s="201">
        <f>SUM('Sh1-Breakup'!BB11)</f>
        <v>4.653333333333333</v>
      </c>
      <c r="BL164" s="214">
        <f>SUM('Sh1-Breakup'!BC11)</f>
        <v>44</v>
      </c>
      <c r="BM164" s="214"/>
      <c r="BN164" s="21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</row>
    <row r="165" spans="23:66" ht="39.75" customHeight="1">
      <c r="W165" s="127"/>
      <c r="X165" s="127"/>
      <c r="Y165" s="128"/>
      <c r="Z165" s="129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43"/>
      <c r="AR165" s="114"/>
      <c r="AS165" s="184"/>
      <c r="AT165" s="184"/>
      <c r="AU165" s="214"/>
      <c r="AV165" s="201"/>
      <c r="AW165" s="214"/>
      <c r="AX165" s="214"/>
      <c r="AY165" s="214"/>
      <c r="AZ165" s="214"/>
      <c r="BA165" s="214"/>
      <c r="BB165" s="201"/>
      <c r="BC165" s="214"/>
      <c r="BD165" s="201"/>
      <c r="BE165" s="214"/>
      <c r="BF165" s="201"/>
      <c r="BG165" s="201"/>
      <c r="BH165" s="201"/>
      <c r="BI165" s="214"/>
      <c r="BJ165" s="201"/>
      <c r="BK165" s="201"/>
      <c r="BL165" s="214"/>
      <c r="BM165" s="214"/>
      <c r="BN165" s="214"/>
    </row>
    <row r="166" spans="23:66" ht="39.75" customHeight="1">
      <c r="W166" s="127"/>
      <c r="X166" s="127"/>
      <c r="Y166" s="128"/>
      <c r="Z166" s="129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43"/>
      <c r="AR166" s="114"/>
      <c r="AS166" s="184"/>
      <c r="AT166" s="184"/>
      <c r="AU166" s="214"/>
      <c r="AV166" s="201"/>
      <c r="AW166" s="214"/>
      <c r="AX166" s="214"/>
      <c r="AY166" s="214"/>
      <c r="AZ166" s="214"/>
      <c r="BA166" s="214"/>
      <c r="BB166" s="201"/>
      <c r="BC166" s="214"/>
      <c r="BD166" s="201"/>
      <c r="BE166" s="214"/>
      <c r="BF166" s="201"/>
      <c r="BG166" s="201"/>
      <c r="BH166" s="201"/>
      <c r="BI166" s="214"/>
      <c r="BJ166" s="201"/>
      <c r="BK166" s="201"/>
      <c r="BL166" s="214"/>
      <c r="BM166" s="214"/>
      <c r="BN166" s="214"/>
    </row>
    <row r="167" spans="23:66" ht="39.75" customHeight="1">
      <c r="W167" s="127"/>
      <c r="X167" s="127"/>
      <c r="Y167" s="128"/>
      <c r="Z167" s="129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43"/>
      <c r="AR167" s="114"/>
      <c r="AS167" s="184"/>
      <c r="AT167" s="184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1"/>
      <c r="BE167" s="200"/>
      <c r="BF167" s="201"/>
      <c r="BG167" s="201"/>
      <c r="BH167" s="201"/>
      <c r="BI167" s="200"/>
      <c r="BJ167" s="200"/>
      <c r="BK167" s="200"/>
      <c r="BL167" s="214"/>
      <c r="BM167" s="200"/>
      <c r="BN167" s="200"/>
    </row>
    <row r="168" spans="23:66" ht="39.75" customHeight="1">
      <c r="W168" s="127">
        <v>3</v>
      </c>
      <c r="X168" s="127" t="s">
        <v>96</v>
      </c>
      <c r="Y168" s="128">
        <f>SUM('Sh1-Breakup'!BG23)</f>
        <v>221</v>
      </c>
      <c r="Z168" s="129">
        <f>SUM('Sh1-Breakup'!BH23)</f>
        <v>310.452</v>
      </c>
      <c r="AA168" s="128">
        <f>SUM('Sh1-Breakup'!BI23)</f>
        <v>1768</v>
      </c>
      <c r="AB168" s="128">
        <f>SUM('Sh1-Breakup'!BJ23)</f>
        <v>0</v>
      </c>
      <c r="AC168" s="128">
        <f>SUM('Sh1-Breakup'!BM23)</f>
        <v>0</v>
      </c>
      <c r="AD168" s="128" t="e">
        <f>SUM('Sh1-Breakup'!#REF!)</f>
        <v>#REF!</v>
      </c>
      <c r="AE168" s="128">
        <f>SUM('Sh1-Breakup'!BN23)</f>
        <v>0</v>
      </c>
      <c r="AF168" s="128">
        <f>SUM('Sh1-Breakup'!BO23)</f>
        <v>0</v>
      </c>
      <c r="AG168" s="128">
        <f>SUM('Sh1-Breakup'!BP23)</f>
        <v>0</v>
      </c>
      <c r="AH168" s="128">
        <f>SUM('Sh1-Breakup'!BQ23)</f>
        <v>0</v>
      </c>
      <c r="AI168" s="128">
        <f>SUM('Sh1-Breakup'!BR23)</f>
        <v>0</v>
      </c>
      <c r="AJ168" s="128">
        <f>SUM('Sh1-Breakup'!BY23)</f>
        <v>0</v>
      </c>
      <c r="AK168" s="128">
        <f>SUM('Sh1-Breakup'!BZ23)</f>
        <v>0</v>
      </c>
      <c r="AL168" s="128">
        <f>SUM('Sh1-Breakup'!CA23)</f>
        <v>0</v>
      </c>
      <c r="AM168" s="128">
        <f>SUM('Sh1-Breakup'!CB23)</f>
        <v>0</v>
      </c>
      <c r="AN168" s="128" t="e">
        <f>SUM('Sh1-Breakup'!CC23)</f>
        <v>#DIV/0!</v>
      </c>
      <c r="AO168" s="128" t="e">
        <f>SUM('Sh1-Breakup'!CD23)</f>
        <v>#DIV/0!</v>
      </c>
      <c r="AP168" s="128">
        <f>SUM('Sh1-Breakup'!CE23)</f>
        <v>0</v>
      </c>
      <c r="AQ168" s="144"/>
      <c r="AR168" s="115"/>
      <c r="AS168" s="184"/>
      <c r="AT168" s="184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1"/>
      <c r="BE168" s="200"/>
      <c r="BF168" s="201"/>
      <c r="BG168" s="201"/>
      <c r="BH168" s="201"/>
      <c r="BI168" s="200"/>
      <c r="BJ168" s="200"/>
      <c r="BK168" s="200"/>
      <c r="BL168" s="214"/>
      <c r="BM168" s="200"/>
      <c r="BN168" s="200"/>
    </row>
    <row r="169" spans="23:66" ht="39.75" customHeight="1">
      <c r="W169" s="127"/>
      <c r="X169" s="127"/>
      <c r="Y169" s="128"/>
      <c r="Z169" s="129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43"/>
      <c r="AR169" s="114"/>
      <c r="AS169" s="184">
        <v>3</v>
      </c>
      <c r="AT169" s="184" t="s">
        <v>96</v>
      </c>
      <c r="AU169" s="200">
        <f>SUM('Sh1-Breakup'!BG11)</f>
        <v>0</v>
      </c>
      <c r="AV169" s="201">
        <f>SUM('Sh1-Breakup'!BH11)</f>
        <v>0</v>
      </c>
      <c r="AW169" s="200">
        <f>SUM('Sh1-Breakup'!BI11)</f>
        <v>0</v>
      </c>
      <c r="AX169" s="200">
        <f>SUM('Sh1-Breakup'!BJ11)</f>
        <v>0</v>
      </c>
      <c r="AY169" s="200">
        <f>SUM('Sh1-Breakup'!BM11)</f>
        <v>0</v>
      </c>
      <c r="AZ169" s="200" t="e">
        <f>SUM('Sh1-Breakup'!#REF!)</f>
        <v>#REF!</v>
      </c>
      <c r="BA169" s="200">
        <f>SUM('Sh1-Breakup'!BN11)</f>
        <v>0</v>
      </c>
      <c r="BB169" s="200">
        <f>SUM('Sh1-Breakup'!BO11)</f>
        <v>0</v>
      </c>
      <c r="BC169" s="201">
        <f>SUM('Sh1-Breakup'!BP11)</f>
        <v>0</v>
      </c>
      <c r="BD169" s="200">
        <f>SUM('Sh1-Breakup'!BQ11)</f>
        <v>0</v>
      </c>
      <c r="BE169" s="200">
        <f>SUM('Sh1-Breakup'!BR11)</f>
        <v>0</v>
      </c>
      <c r="BF169" s="201">
        <f>SUM('Sh1-Breakup'!BY11)</f>
        <v>0</v>
      </c>
      <c r="BG169" s="201">
        <f>SUM('Sh1-Breakup'!BZ11)</f>
        <v>0</v>
      </c>
      <c r="BH169" s="201">
        <f>SUM('Sh1-Breakup'!CA11)</f>
        <v>0</v>
      </c>
      <c r="BI169" s="200">
        <f>SUM('Sh1-Breakup'!CB11)</f>
        <v>0</v>
      </c>
      <c r="BJ169" s="201">
        <f>SUM('Sh1-Breakup'!CC11)</f>
        <v>0</v>
      </c>
      <c r="BK169" s="201" t="e">
        <f>SUM('Sh1-Breakup'!CD11)</f>
        <v>#DIV/0!</v>
      </c>
      <c r="BL169" s="214">
        <f>SUM('Sh1-Breakup'!CE11)</f>
        <v>0</v>
      </c>
      <c r="BM169" s="200"/>
      <c r="BN169" s="200"/>
    </row>
    <row r="170" spans="23:66" ht="39.75" customHeight="1">
      <c r="W170" s="127"/>
      <c r="X170" s="127"/>
      <c r="Y170" s="128"/>
      <c r="Z170" s="129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43"/>
      <c r="AR170" s="114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1"/>
      <c r="BE170" s="200"/>
      <c r="BF170" s="201"/>
      <c r="BG170" s="201"/>
      <c r="BH170" s="201"/>
      <c r="BI170" s="200"/>
      <c r="BJ170" s="201"/>
      <c r="BK170" s="201"/>
      <c r="BL170" s="200"/>
      <c r="BM170" s="200"/>
      <c r="BN170" s="200"/>
    </row>
    <row r="171" spans="23:66" ht="39.75" customHeight="1">
      <c r="W171" s="128"/>
      <c r="X171" s="128"/>
      <c r="Y171" s="130"/>
      <c r="Z171" s="997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47"/>
      <c r="AR171" s="118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1"/>
      <c r="BE171" s="200"/>
      <c r="BF171" s="201"/>
      <c r="BG171" s="201"/>
      <c r="BH171" s="201"/>
      <c r="BI171" s="200"/>
      <c r="BJ171" s="201"/>
      <c r="BK171" s="201"/>
      <c r="BL171" s="200"/>
      <c r="BM171" s="200"/>
      <c r="BN171" s="200"/>
    </row>
    <row r="172" spans="23:66" ht="39.75" customHeight="1">
      <c r="W172" s="128"/>
      <c r="X172" s="131" t="s">
        <v>95</v>
      </c>
      <c r="Y172" s="130">
        <f>SUM('Sh1-Breakup'!CI23)</f>
        <v>552</v>
      </c>
      <c r="Z172" s="997">
        <f>SUM('Sh1-Breakup'!CJ23)</f>
        <v>776.1320000000001</v>
      </c>
      <c r="AA172" s="130">
        <f>SUM('Sh1-Breakup'!CK23)</f>
        <v>4416</v>
      </c>
      <c r="AB172" s="130">
        <f>SUM('Sh1-Breakup'!CL23)</f>
        <v>0</v>
      </c>
      <c r="AC172" s="130">
        <f>SUM('Sh1-Breakup'!CO23)</f>
        <v>0</v>
      </c>
      <c r="AD172" s="130" t="e">
        <f>SUM('Sh1-Breakup'!#REF!)</f>
        <v>#REF!</v>
      </c>
      <c r="AE172" s="130">
        <f>SUM('Sh1-Breakup'!CP23)</f>
        <v>0</v>
      </c>
      <c r="AF172" s="130">
        <f>SUM('Sh1-Breakup'!CQ23)</f>
        <v>0</v>
      </c>
      <c r="AG172" s="130">
        <f>SUM('Sh1-Breakup'!CR23)</f>
        <v>0</v>
      </c>
      <c r="AH172" s="130">
        <f>SUM('Sh1-Breakup'!CS23)</f>
        <v>0</v>
      </c>
      <c r="AI172" s="130">
        <f>SUM('Sh1-Breakup'!CT23)</f>
        <v>0</v>
      </c>
      <c r="AJ172" s="130">
        <f>SUM('Sh1-Breakup'!DA23)</f>
        <v>0</v>
      </c>
      <c r="AK172" s="130">
        <f>SUM('Sh1-Breakup'!DB23)</f>
        <v>0</v>
      </c>
      <c r="AL172" s="130">
        <f>SUM('Sh1-Breakup'!DC23)</f>
        <v>0</v>
      </c>
      <c r="AM172" s="130">
        <f>SUM('Sh1-Breakup'!DD23)</f>
        <v>0</v>
      </c>
      <c r="AN172" s="130">
        <f>SUM('Sh1-Breakup'!DE23)</f>
        <v>0</v>
      </c>
      <c r="AO172" s="130">
        <f>SUM('Sh1-Breakup'!DF23)</f>
        <v>0</v>
      </c>
      <c r="AP172" s="130">
        <f>SUM('Sh1-Breakup'!DG23)</f>
        <v>0</v>
      </c>
      <c r="AQ172" s="148"/>
      <c r="AR172" s="119"/>
      <c r="AS172" s="198"/>
      <c r="AT172" s="198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1"/>
      <c r="BG172" s="200"/>
      <c r="BH172" s="200"/>
      <c r="BI172" s="200"/>
      <c r="BJ172" s="200"/>
      <c r="BK172" s="200"/>
      <c r="BL172" s="200"/>
      <c r="BM172" s="200"/>
      <c r="BN172" s="200"/>
    </row>
    <row r="173" spans="23:66" ht="39.75" customHeight="1">
      <c r="W173" s="128"/>
      <c r="X173" s="130" t="s">
        <v>136</v>
      </c>
      <c r="Y173" s="130">
        <f>SUM('Sh1-Breakup'!CI28)</f>
        <v>21730</v>
      </c>
      <c r="Z173" s="997">
        <f>SUM('Sh1-Breakup'!CJ28)</f>
        <v>31013.658000000003</v>
      </c>
      <c r="AA173" s="130">
        <f>SUM('Sh1-Breakup'!CK28)</f>
        <v>173840</v>
      </c>
      <c r="AB173" s="130">
        <f>SUM('Sh1-Breakup'!CL28)</f>
        <v>66061</v>
      </c>
      <c r="AC173" s="130">
        <f>SUM('Sh1-Breakup'!CO28)</f>
        <v>5039</v>
      </c>
      <c r="AD173" s="130" t="e">
        <f>SUM('Sh1-Breakup'!#REF!)</f>
        <v>#REF!</v>
      </c>
      <c r="AE173" s="130">
        <f>SUM('Sh1-Breakup'!CP28)</f>
        <v>3443</v>
      </c>
      <c r="AF173" s="130">
        <f>SUM('Sh1-Breakup'!CQ28)</f>
        <v>5516.389999999999</v>
      </c>
      <c r="AG173" s="130">
        <f>SUM('Sh1-Breakup'!CR28)</f>
        <v>2231</v>
      </c>
      <c r="AH173" s="130">
        <f>SUM('Sh1-Breakup'!CS28)</f>
        <v>3991.5200000000004</v>
      </c>
      <c r="AI173" s="130">
        <f>SUM('Sh1-Breakup'!CT28)</f>
        <v>16286</v>
      </c>
      <c r="AJ173" s="130">
        <f>SUM('Sh1-Breakup'!DA28)</f>
        <v>10.266912103083294</v>
      </c>
      <c r="AK173" s="130">
        <f>SUM('Sh1-Breakup'!DB28)</f>
        <v>12.870200606455388</v>
      </c>
      <c r="AL173" s="130">
        <f>SUM('Sh1-Breakup'!DC28)</f>
        <v>9.368384721583064</v>
      </c>
      <c r="AM173" s="130">
        <f>SUM('Sh1-Breakup'!DD28)</f>
        <v>1984</v>
      </c>
      <c r="AN173" s="130">
        <v>1.43</v>
      </c>
      <c r="AO173" s="130">
        <v>4.1</v>
      </c>
      <c r="AP173" s="130">
        <v>0</v>
      </c>
      <c r="AQ173" s="148"/>
      <c r="AR173" s="119"/>
      <c r="AS173" s="198"/>
      <c r="AT173" s="184" t="s">
        <v>95</v>
      </c>
      <c r="AU173" s="184">
        <f>SUM('Sh1-Breakup'!CI11)</f>
        <v>1038</v>
      </c>
      <c r="AV173" s="184">
        <f>SUM('Sh1-Breakup'!CJ11)</f>
        <v>1161.61</v>
      </c>
      <c r="AW173" s="184">
        <f>SUM('Sh1-Breakup'!CK11)</f>
        <v>8304</v>
      </c>
      <c r="AX173" s="184">
        <f>SUM('Sh1-Breakup'!CL11)</f>
        <v>890</v>
      </c>
      <c r="AY173" s="184">
        <f>SUM('Sh1-Breakup'!CO11)</f>
        <v>199</v>
      </c>
      <c r="AZ173" s="184" t="e">
        <f>SUM('Sh1-Breakup'!#REF!)</f>
        <v>#REF!</v>
      </c>
      <c r="BA173" s="184">
        <f>SUM('Sh1-Breakup'!CP11)</f>
        <v>16</v>
      </c>
      <c r="BB173" s="184">
        <f>SUM('Sh1-Breakup'!CQ11)</f>
        <v>22.8</v>
      </c>
      <c r="BC173" s="184">
        <f>SUM('Sh1-Breakup'!CR11)</f>
        <v>6</v>
      </c>
      <c r="BD173" s="184">
        <f>SUM('Sh1-Breakup'!CS11)</f>
        <v>6.98</v>
      </c>
      <c r="BE173" s="184">
        <f>SUM('Sh1-Breakup'!CT11)</f>
        <v>48</v>
      </c>
      <c r="BF173" s="203">
        <f>SUM('Sh1-Breakup'!DA11)</f>
        <v>0.5780346820809248</v>
      </c>
      <c r="BG173" s="203">
        <f>SUM('Sh1-Breakup'!DB11)</f>
        <v>0.6008901438520675</v>
      </c>
      <c r="BH173" s="203">
        <f>SUM('Sh1-Breakup'!DC11)</f>
        <v>0.5780346820809248</v>
      </c>
      <c r="BI173" s="184">
        <f>SUM('Sh1-Breakup'!DD11)</f>
        <v>94</v>
      </c>
      <c r="BJ173" s="203">
        <f>SUM('Sh1-Breakup'!DE11)</f>
        <v>1.1633333333333333</v>
      </c>
      <c r="BK173" s="203">
        <f>SUM('Sh1-Breakup'!DF11)</f>
        <v>4.653333333333333</v>
      </c>
      <c r="BL173" s="184">
        <f>SUM('Sh1-Breakup'!DG11)</f>
        <v>44</v>
      </c>
      <c r="BM173" s="184">
        <f>SUM(BB173-BD173)</f>
        <v>15.82</v>
      </c>
      <c r="BN173" s="184">
        <v>229.76</v>
      </c>
    </row>
    <row r="174" spans="23:66" ht="39.75" customHeight="1">
      <c r="W174" s="1941" t="s">
        <v>118</v>
      </c>
      <c r="X174" s="1941"/>
      <c r="Y174" s="130">
        <f>SUM(Y134)</f>
        <v>103107</v>
      </c>
      <c r="Z174" s="997">
        <f aca="true" t="shared" si="6" ref="Z174:AP174">SUM(Z134)</f>
        <v>138000.00000000003</v>
      </c>
      <c r="AA174" s="130">
        <f t="shared" si="6"/>
        <v>824856</v>
      </c>
      <c r="AB174" s="130">
        <f t="shared" si="6"/>
        <v>264610</v>
      </c>
      <c r="AC174" s="130">
        <f t="shared" si="6"/>
        <v>22850</v>
      </c>
      <c r="AD174" s="130" t="e">
        <f t="shared" si="6"/>
        <v>#REF!</v>
      </c>
      <c r="AE174" s="130">
        <f t="shared" si="6"/>
        <v>20908</v>
      </c>
      <c r="AF174" s="130">
        <f t="shared" si="6"/>
        <v>44160.94</v>
      </c>
      <c r="AG174" s="130">
        <f t="shared" si="6"/>
        <v>9077</v>
      </c>
      <c r="AH174" s="130">
        <f t="shared" si="6"/>
        <v>19606.73</v>
      </c>
      <c r="AI174" s="130">
        <f t="shared" si="6"/>
        <v>61569</v>
      </c>
      <c r="AJ174" s="130">
        <f t="shared" si="6"/>
        <v>8.80347600065951</v>
      </c>
      <c r="AK174" s="130">
        <f t="shared" si="6"/>
        <v>14.207775362318836</v>
      </c>
      <c r="AL174" s="130">
        <f t="shared" si="6"/>
        <v>7.46421193517414</v>
      </c>
      <c r="AM174" s="130">
        <f t="shared" si="6"/>
        <v>10794</v>
      </c>
      <c r="AN174" s="130">
        <f t="shared" si="6"/>
        <v>2.160045169108736</v>
      </c>
      <c r="AO174" s="130">
        <f t="shared" si="6"/>
        <v>8.640180676434944</v>
      </c>
      <c r="AP174" s="130">
        <f t="shared" si="6"/>
        <v>499</v>
      </c>
      <c r="AS174" s="198"/>
      <c r="AT174" s="186" t="s">
        <v>117</v>
      </c>
      <c r="AU174" s="184">
        <f>SUM('Sh1-Breakup'!CI21)</f>
        <v>15972</v>
      </c>
      <c r="AV174" s="184">
        <f>SUM('Sh1-Breakup'!CJ21)</f>
        <v>19684.766000000003</v>
      </c>
      <c r="AW174" s="184">
        <f>SUM('Sh1-Breakup'!CK21)</f>
        <v>127776</v>
      </c>
      <c r="AX174" s="184">
        <f>SUM('Sh1-Breakup'!CL21)</f>
        <v>20791</v>
      </c>
      <c r="AY174" s="184">
        <f>SUM('Sh1-Breakup'!CO21)</f>
        <v>5403</v>
      </c>
      <c r="AZ174" s="184" t="e">
        <f>SUM('Sh1-Breakup'!#REF!)</f>
        <v>#REF!</v>
      </c>
      <c r="BA174" s="184">
        <f>SUM('Sh1-Breakup'!CP21)</f>
        <v>4346</v>
      </c>
      <c r="BB174" s="184">
        <f>SUM('Sh1-Breakup'!CQ21)</f>
        <v>8358.19</v>
      </c>
      <c r="BC174" s="184">
        <f>SUM('Sh1-Breakup'!CR21)</f>
        <v>1610</v>
      </c>
      <c r="BD174" s="184">
        <f>SUM('Sh1-Breakup'!CS21)</f>
        <v>3932.5299999999997</v>
      </c>
      <c r="BE174" s="184">
        <f>SUM('Sh1-Breakup'!CT21)</f>
        <v>9963</v>
      </c>
      <c r="BF174" s="203">
        <f>SUM('Sh1-Breakup'!DA21)</f>
        <v>10.0801402454295</v>
      </c>
      <c r="BG174" s="203">
        <f>SUM('Sh1-Breakup'!DB21)</f>
        <v>19.97752983195228</v>
      </c>
      <c r="BH174" s="203">
        <f>SUM('Sh1-Breakup'!DC21)</f>
        <v>7.797238918106688</v>
      </c>
      <c r="BI174" s="184">
        <f>SUM('Sh1-Breakup'!DD21)</f>
        <v>1864</v>
      </c>
      <c r="BJ174" s="203">
        <f>SUM('Sh1-Breakup'!DE21)</f>
        <v>2.442565217391304</v>
      </c>
      <c r="BK174" s="203">
        <f>SUM('Sh1-Breakup'!DF21)</f>
        <v>9.770260869565217</v>
      </c>
      <c r="BL174" s="184">
        <f>SUM('Sh1-Breakup'!DG21)</f>
        <v>357</v>
      </c>
      <c r="BM174" s="184"/>
      <c r="BN174" s="184"/>
    </row>
    <row r="175" spans="45:66" ht="39.75" customHeight="1">
      <c r="AS175" s="1891" t="s">
        <v>118</v>
      </c>
      <c r="AT175" s="1793"/>
      <c r="AU175" s="184">
        <f>SUM('Sh1-Breakup'!CI91)</f>
        <v>103107</v>
      </c>
      <c r="AV175" s="203">
        <f>SUM('Sh1-Breakup'!CJ91)</f>
        <v>138000.00000000003</v>
      </c>
      <c r="AW175" s="184">
        <f>SUM('Sh1-Breakup'!CK91)</f>
        <v>824856</v>
      </c>
      <c r="AX175" s="184">
        <f>SUM('Sh1-Breakup'!CL91)</f>
        <v>264610</v>
      </c>
      <c r="AY175" s="184">
        <f>SUM('Sh1-Breakup'!CO91)</f>
        <v>22850</v>
      </c>
      <c r="AZ175" s="184" t="e">
        <f>SUM('Sh1-Breakup'!#REF!)</f>
        <v>#REF!</v>
      </c>
      <c r="BA175" s="184">
        <f>SUM('Sh1-Breakup'!CP91)</f>
        <v>20908</v>
      </c>
      <c r="BB175" s="203">
        <f>SUM('Sh1-Breakup'!CQ91)</f>
        <v>44160.94</v>
      </c>
      <c r="BC175" s="184">
        <f>SUM('Sh1-Breakup'!CR91)</f>
        <v>9077</v>
      </c>
      <c r="BD175" s="203">
        <f>SUM('Sh1-Breakup'!CS91)</f>
        <v>19606.73</v>
      </c>
      <c r="BE175" s="184">
        <f>SUM('Sh1-Breakup'!CT91)</f>
        <v>61569</v>
      </c>
      <c r="BF175" s="203">
        <f>SUM('Sh1-Breakup'!DA91)</f>
        <v>8.80347600065951</v>
      </c>
      <c r="BG175" s="203">
        <f>SUM('Sh1-Breakup'!DB91)</f>
        <v>14.207775362318836</v>
      </c>
      <c r="BH175" s="203">
        <f>SUM('Sh1-Breakup'!DC91)</f>
        <v>7.46421193517414</v>
      </c>
      <c r="BI175" s="184">
        <f>SUM('Sh1-Breakup'!DD91)</f>
        <v>10794</v>
      </c>
      <c r="BJ175" s="203">
        <f>SUM('Sh1-Breakup'!DE91)</f>
        <v>2.160045169108736</v>
      </c>
      <c r="BK175" s="203">
        <f>SUM('Sh1-Breakup'!DF91)</f>
        <v>8.640180676434944</v>
      </c>
      <c r="BL175" s="184">
        <f>SUM('Sh1-Breakup'!DG91)</f>
        <v>499</v>
      </c>
      <c r="BM175" s="184"/>
      <c r="BN175" s="184"/>
    </row>
    <row r="176" spans="45:66" ht="30"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</row>
    <row r="177" spans="45:66" ht="30"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05"/>
    </row>
    <row r="178" spans="45:66" ht="30"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05"/>
    </row>
    <row r="179" spans="45:66" ht="30"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05"/>
    </row>
    <row r="180" spans="45:66" ht="30"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05"/>
    </row>
    <row r="181" spans="45:66" ht="30"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5"/>
    </row>
    <row r="182" spans="45:66" ht="30"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05"/>
    </row>
    <row r="183" spans="45:66" ht="30"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05"/>
    </row>
    <row r="184" spans="45:66" ht="30"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</row>
    <row r="185" spans="45:66" ht="30"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5"/>
    </row>
    <row r="186" spans="45:66" ht="30"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</row>
    <row r="187" spans="45:66" ht="30"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05"/>
    </row>
    <row r="188" spans="45:66" ht="30"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</row>
    <row r="189" spans="45:66" ht="30" customHeight="1">
      <c r="AS189" s="1773" t="s">
        <v>312</v>
      </c>
      <c r="AT189" s="1774"/>
      <c r="AU189" s="1774"/>
      <c r="AV189" s="1774"/>
      <c r="AW189" s="1774"/>
      <c r="AX189" s="1774"/>
      <c r="AY189" s="1774"/>
      <c r="AZ189" s="1774"/>
      <c r="BA189" s="1774"/>
      <c r="BB189" s="1774"/>
      <c r="BC189" s="1774"/>
      <c r="BD189" s="1774"/>
      <c r="BE189" s="1774"/>
      <c r="BF189" s="1774"/>
      <c r="BG189" s="1774"/>
      <c r="BH189" s="1774"/>
      <c r="BI189" s="1774"/>
      <c r="BJ189" s="1774"/>
      <c r="BK189" s="1774"/>
      <c r="BL189" s="1774"/>
      <c r="BM189" s="1774"/>
      <c r="BN189" s="1775"/>
    </row>
    <row r="190" spans="45:66" ht="30" customHeight="1">
      <c r="AS190" s="1776"/>
      <c r="AT190" s="1777"/>
      <c r="AU190" s="1777"/>
      <c r="AV190" s="1777"/>
      <c r="AW190" s="1777"/>
      <c r="AX190" s="1777"/>
      <c r="AY190" s="1777"/>
      <c r="AZ190" s="1777"/>
      <c r="BA190" s="1777"/>
      <c r="BB190" s="1777"/>
      <c r="BC190" s="1777"/>
      <c r="BD190" s="1777"/>
      <c r="BE190" s="1777"/>
      <c r="BF190" s="1777"/>
      <c r="BG190" s="1777"/>
      <c r="BH190" s="1777"/>
      <c r="BI190" s="1777"/>
      <c r="BJ190" s="1777"/>
      <c r="BK190" s="1777"/>
      <c r="BL190" s="1777"/>
      <c r="BM190" s="1777"/>
      <c r="BN190" s="1778"/>
    </row>
    <row r="191" spans="45:66" ht="30" customHeight="1">
      <c r="AS191" s="1779"/>
      <c r="AT191" s="1780"/>
      <c r="AU191" s="1780"/>
      <c r="AV191" s="1780"/>
      <c r="AW191" s="1780"/>
      <c r="AX191" s="1780"/>
      <c r="AY191" s="1780"/>
      <c r="AZ191" s="1780"/>
      <c r="BA191" s="1780"/>
      <c r="BB191" s="1780"/>
      <c r="BC191" s="1780"/>
      <c r="BD191" s="1780"/>
      <c r="BE191" s="1780"/>
      <c r="BF191" s="1780"/>
      <c r="BG191" s="1780"/>
      <c r="BH191" s="1780"/>
      <c r="BI191" s="1780"/>
      <c r="BJ191" s="1780"/>
      <c r="BK191" s="1780"/>
      <c r="BL191" s="1780"/>
      <c r="BM191" s="1780"/>
      <c r="BN191" s="1781"/>
    </row>
    <row r="192" spans="45:66" ht="150">
      <c r="AS192" s="193" t="s">
        <v>0</v>
      </c>
      <c r="AT192" s="193" t="s">
        <v>84</v>
      </c>
      <c r="AU192" s="1795" t="s">
        <v>239</v>
      </c>
      <c r="AV192" s="1795"/>
      <c r="AW192" s="184"/>
      <c r="AX192" s="193" t="s">
        <v>4</v>
      </c>
      <c r="AY192" s="193" t="s">
        <v>5</v>
      </c>
      <c r="AZ192" s="193" t="s">
        <v>6</v>
      </c>
      <c r="BA192" s="1786" t="s">
        <v>7</v>
      </c>
      <c r="BB192" s="1786"/>
      <c r="BC192" s="1786" t="s">
        <v>92</v>
      </c>
      <c r="BD192" s="1786"/>
      <c r="BE192" s="1786"/>
      <c r="BF192" s="1786" t="s">
        <v>10</v>
      </c>
      <c r="BG192" s="1786"/>
      <c r="BH192" s="1786"/>
      <c r="BI192" s="193" t="s">
        <v>14</v>
      </c>
      <c r="BJ192" s="193" t="s">
        <v>16</v>
      </c>
      <c r="BK192" s="193" t="s">
        <v>15</v>
      </c>
      <c r="BL192" s="193" t="s">
        <v>85</v>
      </c>
      <c r="BM192" s="1786" t="s">
        <v>226</v>
      </c>
      <c r="BN192" s="1786" t="s">
        <v>214</v>
      </c>
    </row>
    <row r="193" spans="45:66" ht="60">
      <c r="AS193" s="213"/>
      <c r="AT193" s="193"/>
      <c r="AU193" s="193" t="s">
        <v>2</v>
      </c>
      <c r="AV193" s="193" t="s">
        <v>3</v>
      </c>
      <c r="AW193" s="193" t="s">
        <v>68</v>
      </c>
      <c r="AX193" s="193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193"/>
      <c r="BI193" s="193"/>
      <c r="BJ193" s="193"/>
      <c r="BK193" s="193"/>
      <c r="BL193" s="193"/>
      <c r="BM193" s="1786"/>
      <c r="BN193" s="1786"/>
    </row>
    <row r="194" spans="45:66" ht="60">
      <c r="AS194" s="213"/>
      <c r="AT194" s="193"/>
      <c r="AU194" s="193"/>
      <c r="AV194" s="193"/>
      <c r="AW194" s="193"/>
      <c r="AX194" s="193"/>
      <c r="AY194" s="193"/>
      <c r="AZ194" s="193"/>
      <c r="BA194" s="193" t="s">
        <v>8</v>
      </c>
      <c r="BB194" s="193" t="s">
        <v>9</v>
      </c>
      <c r="BC194" s="193" t="s">
        <v>73</v>
      </c>
      <c r="BD194" s="193" t="s">
        <v>9</v>
      </c>
      <c r="BE194" s="193" t="s">
        <v>70</v>
      </c>
      <c r="BF194" s="193" t="s">
        <v>11</v>
      </c>
      <c r="BG194" s="193" t="s">
        <v>12</v>
      </c>
      <c r="BH194" s="193" t="s">
        <v>13</v>
      </c>
      <c r="BI194" s="193"/>
      <c r="BJ194" s="193"/>
      <c r="BK194" s="193"/>
      <c r="BL194" s="193"/>
      <c r="BM194" s="1786"/>
      <c r="BN194" s="1786"/>
    </row>
    <row r="195" spans="45:66" ht="30">
      <c r="AS195" s="21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786"/>
      <c r="BN195" s="1786"/>
    </row>
    <row r="196" spans="45:66" ht="30">
      <c r="AS196" s="21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786"/>
      <c r="BN196" s="1786"/>
    </row>
    <row r="197" spans="45:66" ht="30">
      <c r="AS197" s="184">
        <v>1</v>
      </c>
      <c r="AT197" s="184">
        <v>2</v>
      </c>
      <c r="AU197" s="184">
        <v>3</v>
      </c>
      <c r="AV197" s="184">
        <v>4</v>
      </c>
      <c r="AW197" s="184">
        <v>5</v>
      </c>
      <c r="AX197" s="184">
        <v>6</v>
      </c>
      <c r="AY197" s="184">
        <v>7</v>
      </c>
      <c r="AZ197" s="184">
        <v>8</v>
      </c>
      <c r="BA197" s="184">
        <v>9</v>
      </c>
      <c r="BB197" s="184">
        <v>10</v>
      </c>
      <c r="BC197" s="184">
        <v>11</v>
      </c>
      <c r="BD197" s="184">
        <v>12</v>
      </c>
      <c r="BE197" s="184">
        <v>13</v>
      </c>
      <c r="BF197" s="184">
        <v>14</v>
      </c>
      <c r="BG197" s="184">
        <v>15</v>
      </c>
      <c r="BH197" s="184">
        <v>16</v>
      </c>
      <c r="BI197" s="184">
        <v>17</v>
      </c>
      <c r="BJ197" s="184">
        <v>18</v>
      </c>
      <c r="BK197" s="184">
        <v>19</v>
      </c>
      <c r="BL197" s="184">
        <v>20</v>
      </c>
      <c r="BM197" s="184">
        <v>21</v>
      </c>
      <c r="BN197" s="184">
        <v>22</v>
      </c>
    </row>
    <row r="198" spans="45:66" ht="30"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4"/>
      <c r="BJ198" s="184"/>
      <c r="BK198" s="184"/>
      <c r="BL198" s="184"/>
      <c r="BM198" s="184"/>
      <c r="BN198" s="184"/>
    </row>
    <row r="199" spans="45:66" ht="30">
      <c r="AS199" s="186"/>
      <c r="AT199" s="184"/>
      <c r="AU199" s="184"/>
      <c r="AV199" s="203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203"/>
      <c r="BG199" s="203"/>
      <c r="BH199" s="203"/>
      <c r="BI199" s="184"/>
      <c r="BJ199" s="203"/>
      <c r="BK199" s="203"/>
      <c r="BL199" s="184"/>
      <c r="BM199" s="184"/>
      <c r="BN199" s="184"/>
    </row>
    <row r="200" spans="45:66" ht="30"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</row>
    <row r="201" spans="45:66" ht="30">
      <c r="AS201" s="200">
        <v>1</v>
      </c>
      <c r="AT201" s="200" t="s">
        <v>17</v>
      </c>
      <c r="AU201" s="200">
        <f>SUM('Sh1-Breakup'!C10)</f>
        <v>78</v>
      </c>
      <c r="AV201" s="201">
        <f>SUM('Sh1-Breakup'!D10)</f>
        <v>121.62</v>
      </c>
      <c r="AW201" s="200">
        <f>SUM('Sh1-Breakup'!E10)</f>
        <v>624</v>
      </c>
      <c r="AX201" s="200">
        <f>SUM('Sh1-Breakup'!F10)</f>
        <v>75</v>
      </c>
      <c r="AY201" s="200">
        <f>SUM('Sh1-Breakup'!H10)</f>
        <v>0</v>
      </c>
      <c r="AZ201" s="200">
        <f>SUM('Sh1-Breakup'!I10)</f>
        <v>0</v>
      </c>
      <c r="BA201" s="200">
        <f>SUM('Sh1-Breakup'!J10)</f>
        <v>6</v>
      </c>
      <c r="BB201" s="201">
        <f>SUM('Sh1-Breakup'!K10)</f>
        <v>12.67</v>
      </c>
      <c r="BC201" s="200">
        <f>SUM('Sh1-Breakup'!L10)</f>
        <v>3</v>
      </c>
      <c r="BD201" s="200">
        <f>SUM('Sh1-Breakup'!M10)</f>
        <v>3.25</v>
      </c>
      <c r="BE201" s="200">
        <f>SUM('Sh1-Breakup'!N10)</f>
        <v>28</v>
      </c>
      <c r="BF201" s="201">
        <f>SUM('Sh1-Breakup'!U10)</f>
        <v>3.8461538461538463</v>
      </c>
      <c r="BG201" s="201">
        <f>SUM('Sh1-Breakup'!V10)</f>
        <v>2.67225785232692</v>
      </c>
      <c r="BH201" s="201">
        <f>SUM('Sh1-Breakup'!W10)</f>
        <v>4.487179487179487</v>
      </c>
      <c r="BI201" s="200">
        <f>SUM('Sh1-Breakup'!X10)</f>
        <v>0</v>
      </c>
      <c r="BJ201" s="200">
        <f>SUM('Sh1-Breakup'!Y10)</f>
        <v>1.0833333333333333</v>
      </c>
      <c r="BK201" s="201">
        <f>SUM('Sh1-Breakup'!Z10)</f>
        <v>4.333333333333333</v>
      </c>
      <c r="BL201" s="200">
        <f>SUM('Sh1-Breakup'!AA10)</f>
        <v>0</v>
      </c>
      <c r="BM201" s="200"/>
      <c r="BN201" s="200"/>
    </row>
    <row r="202" spans="45:66" ht="30">
      <c r="AS202" s="200"/>
      <c r="AT202" s="200"/>
      <c r="AU202" s="200"/>
      <c r="AV202" s="201"/>
      <c r="AW202" s="200"/>
      <c r="AX202" s="200"/>
      <c r="AY202" s="200"/>
      <c r="AZ202" s="200"/>
      <c r="BA202" s="200"/>
      <c r="BB202" s="201"/>
      <c r="BC202" s="200"/>
      <c r="BD202" s="201"/>
      <c r="BE202" s="200"/>
      <c r="BF202" s="201"/>
      <c r="BG202" s="201"/>
      <c r="BH202" s="201"/>
      <c r="BI202" s="200"/>
      <c r="BJ202" s="201"/>
      <c r="BK202" s="201"/>
      <c r="BL202" s="200"/>
      <c r="BM202" s="200"/>
      <c r="BN202" s="200"/>
    </row>
    <row r="203" spans="45:66" ht="30">
      <c r="AS203" s="200"/>
      <c r="AT203" s="200"/>
      <c r="AU203" s="200"/>
      <c r="AV203" s="201"/>
      <c r="AW203" s="200"/>
      <c r="AX203" s="200"/>
      <c r="AY203" s="200"/>
      <c r="AZ203" s="200"/>
      <c r="BA203" s="200"/>
      <c r="BB203" s="201"/>
      <c r="BC203" s="200"/>
      <c r="BD203" s="201"/>
      <c r="BE203" s="200"/>
      <c r="BF203" s="201"/>
      <c r="BG203" s="201"/>
      <c r="BH203" s="201"/>
      <c r="BI203" s="200"/>
      <c r="BJ203" s="201"/>
      <c r="BK203" s="201"/>
      <c r="BL203" s="200"/>
      <c r="BM203" s="200"/>
      <c r="BN203" s="200"/>
    </row>
    <row r="204" spans="45:66" ht="30">
      <c r="AS204" s="200"/>
      <c r="AT204" s="200"/>
      <c r="AU204" s="200"/>
      <c r="AV204" s="201"/>
      <c r="AW204" s="200"/>
      <c r="AX204" s="200"/>
      <c r="AY204" s="200"/>
      <c r="AZ204" s="200"/>
      <c r="BA204" s="200"/>
      <c r="BB204" s="201"/>
      <c r="BC204" s="200"/>
      <c r="BD204" s="201"/>
      <c r="BE204" s="200"/>
      <c r="BF204" s="201"/>
      <c r="BG204" s="201"/>
      <c r="BH204" s="201"/>
      <c r="BI204" s="200"/>
      <c r="BJ204" s="200"/>
      <c r="BK204" s="201"/>
      <c r="BL204" s="200"/>
      <c r="BM204" s="200"/>
      <c r="BN204" s="200"/>
    </row>
    <row r="205" spans="45:66" ht="30">
      <c r="AS205" s="200"/>
      <c r="AT205" s="200"/>
      <c r="AU205" s="200"/>
      <c r="AV205" s="201"/>
      <c r="AW205" s="200"/>
      <c r="AX205" s="200"/>
      <c r="AY205" s="200"/>
      <c r="AZ205" s="200"/>
      <c r="BA205" s="200"/>
      <c r="BB205" s="201"/>
      <c r="BC205" s="200"/>
      <c r="BD205" s="201"/>
      <c r="BE205" s="200"/>
      <c r="BF205" s="201"/>
      <c r="BG205" s="201"/>
      <c r="BH205" s="201"/>
      <c r="BI205" s="200"/>
      <c r="BJ205" s="200"/>
      <c r="BK205" s="201"/>
      <c r="BL205" s="200"/>
      <c r="BM205" s="200"/>
      <c r="BN205" s="200"/>
    </row>
    <row r="206" spans="45:66" ht="30">
      <c r="AS206" s="200">
        <v>2</v>
      </c>
      <c r="AT206" s="200" t="s">
        <v>65</v>
      </c>
      <c r="AU206" s="214">
        <f>SUM('Sh1-Breakup'!AE10)</f>
        <v>78</v>
      </c>
      <c r="AV206" s="201">
        <f>SUM('Sh1-Breakup'!AF10)</f>
        <v>121.62</v>
      </c>
      <c r="AW206" s="214">
        <f>SUM('Sh1-Breakup'!AG10)</f>
        <v>624</v>
      </c>
      <c r="AX206" s="214">
        <f>SUM('Sh1-Breakup'!AH10)</f>
        <v>10</v>
      </c>
      <c r="AY206" s="214">
        <f>SUM('Sh1-Breakup'!AK10)</f>
        <v>0</v>
      </c>
      <c r="AZ206" s="214" t="e">
        <f>SUM('Sh1-Breakup'!#REF!)</f>
        <v>#REF!</v>
      </c>
      <c r="BA206" s="214">
        <f>SUM('Sh1-Breakup'!AL10)</f>
        <v>11</v>
      </c>
      <c r="BB206" s="201">
        <f>SUM('Sh1-Breakup'!AM10)</f>
        <v>12.5</v>
      </c>
      <c r="BC206" s="214">
        <f>SUM('Sh1-Breakup'!AN10)</f>
        <v>2</v>
      </c>
      <c r="BD206" s="214">
        <f>SUM('Sh1-Breakup'!AO10)</f>
        <v>7.1</v>
      </c>
      <c r="BE206" s="214">
        <f>SUM('Sh1-Breakup'!AP10)</f>
        <v>24</v>
      </c>
      <c r="BF206" s="201">
        <f>SUM('Sh1-Breakup'!AW10)</f>
        <v>2.564102564102564</v>
      </c>
      <c r="BG206" s="201">
        <f>SUM('Sh1-Breakup'!AX10)</f>
        <v>5.837855615852655</v>
      </c>
      <c r="BH206" s="201">
        <f>SUM('Sh1-Breakup'!AY10)</f>
        <v>3.8461538461538463</v>
      </c>
      <c r="BI206" s="214">
        <f>SUM('Sh1-Breakup'!AZ10)</f>
        <v>3</v>
      </c>
      <c r="BJ206" s="214">
        <f>SUM('Sh1-Breakup'!BA10)</f>
        <v>3.55</v>
      </c>
      <c r="BK206" s="201">
        <f>SUM('Sh1-Breakup'!BB10)</f>
        <v>14.2</v>
      </c>
      <c r="BL206" s="214">
        <f>SUM('Sh1-Breakup'!BC10)</f>
        <v>0</v>
      </c>
      <c r="BM206" s="214"/>
      <c r="BN206" s="214"/>
    </row>
    <row r="207" spans="45:66" ht="30">
      <c r="AS207" s="200"/>
      <c r="AT207" s="200"/>
      <c r="AU207" s="214"/>
      <c r="AV207" s="201"/>
      <c r="AW207" s="214"/>
      <c r="AX207" s="214"/>
      <c r="AY207" s="214"/>
      <c r="AZ207" s="214"/>
      <c r="BA207" s="214"/>
      <c r="BB207" s="201"/>
      <c r="BC207" s="214"/>
      <c r="BD207" s="201"/>
      <c r="BE207" s="214"/>
      <c r="BF207" s="201"/>
      <c r="BG207" s="201"/>
      <c r="BH207" s="201"/>
      <c r="BI207" s="214"/>
      <c r="BJ207" s="201"/>
      <c r="BK207" s="201"/>
      <c r="BL207" s="214"/>
      <c r="BM207" s="214"/>
      <c r="BN207" s="214"/>
    </row>
    <row r="208" spans="45:66" ht="30">
      <c r="AS208" s="200"/>
      <c r="AT208" s="200"/>
      <c r="AU208" s="214"/>
      <c r="AV208" s="201"/>
      <c r="AW208" s="214"/>
      <c r="AX208" s="214"/>
      <c r="AY208" s="214"/>
      <c r="AZ208" s="214"/>
      <c r="BA208" s="214"/>
      <c r="BB208" s="201"/>
      <c r="BC208" s="214"/>
      <c r="BD208" s="201"/>
      <c r="BE208" s="214"/>
      <c r="BF208" s="201"/>
      <c r="BG208" s="201"/>
      <c r="BH208" s="201"/>
      <c r="BI208" s="214"/>
      <c r="BJ208" s="201"/>
      <c r="BK208" s="201"/>
      <c r="BL208" s="214"/>
      <c r="BM208" s="214"/>
      <c r="BN208" s="214"/>
    </row>
    <row r="209" spans="45:66" ht="30">
      <c r="AS209" s="200"/>
      <c r="AT209" s="200"/>
      <c r="AU209" s="200"/>
      <c r="AV209" s="201"/>
      <c r="AW209" s="200"/>
      <c r="AX209" s="200"/>
      <c r="AY209" s="200"/>
      <c r="AZ209" s="200"/>
      <c r="BA209" s="200"/>
      <c r="BB209" s="201"/>
      <c r="BC209" s="200"/>
      <c r="BD209" s="201"/>
      <c r="BE209" s="200"/>
      <c r="BF209" s="201"/>
      <c r="BG209" s="201"/>
      <c r="BH209" s="201"/>
      <c r="BI209" s="200"/>
      <c r="BJ209" s="200"/>
      <c r="BK209" s="201"/>
      <c r="BL209" s="200"/>
      <c r="BM209" s="200"/>
      <c r="BN209" s="200"/>
    </row>
    <row r="210" spans="45:66" ht="30">
      <c r="AS210" s="200"/>
      <c r="AT210" s="200"/>
      <c r="AU210" s="200"/>
      <c r="AV210" s="201"/>
      <c r="AW210" s="200"/>
      <c r="AX210" s="200"/>
      <c r="AY210" s="200"/>
      <c r="AZ210" s="200"/>
      <c r="BA210" s="200"/>
      <c r="BB210" s="201"/>
      <c r="BC210" s="200"/>
      <c r="BD210" s="201"/>
      <c r="BE210" s="200"/>
      <c r="BF210" s="201"/>
      <c r="BG210" s="201"/>
      <c r="BH210" s="201"/>
      <c r="BI210" s="200"/>
      <c r="BJ210" s="200"/>
      <c r="BK210" s="201"/>
      <c r="BL210" s="200"/>
      <c r="BM210" s="200"/>
      <c r="BN210" s="200"/>
    </row>
    <row r="211" spans="45:66" ht="30">
      <c r="AS211" s="200">
        <v>3</v>
      </c>
      <c r="AT211" s="200" t="s">
        <v>96</v>
      </c>
      <c r="AU211" s="200">
        <f>SUM('Sh1-Breakup'!BG11)</f>
        <v>0</v>
      </c>
      <c r="AV211" s="201">
        <f>SUM('Sh1-Breakup'!BH11)</f>
        <v>0</v>
      </c>
      <c r="AW211" s="200">
        <f>SUM('Sh1-Breakup'!BI11)</f>
        <v>0</v>
      </c>
      <c r="AX211" s="200">
        <f>SUM('Sh1-Breakup'!BJ11)</f>
        <v>0</v>
      </c>
      <c r="AY211" s="200">
        <f>SUM('Sh1-Breakup'!BM11)</f>
        <v>0</v>
      </c>
      <c r="AZ211" s="200" t="e">
        <f>SUM('Sh1-Breakup'!#REF!)</f>
        <v>#REF!</v>
      </c>
      <c r="BA211" s="200">
        <f>SUM('Sh1-Breakup'!BN11)</f>
        <v>0</v>
      </c>
      <c r="BB211" s="201">
        <f>SUM('Sh1-Breakup'!BO11)</f>
        <v>0</v>
      </c>
      <c r="BC211" s="200">
        <f>SUM('Sh1-Breakup'!BP11)</f>
        <v>0</v>
      </c>
      <c r="BD211" s="200">
        <f>SUM('Sh1-Breakup'!BQ11)</f>
        <v>0</v>
      </c>
      <c r="BE211" s="200">
        <f>SUM('Sh1-Breakup'!BR11)</f>
        <v>0</v>
      </c>
      <c r="BF211" s="201">
        <f>SUM('Sh1-Breakup'!BY11)</f>
        <v>0</v>
      </c>
      <c r="BG211" s="201">
        <f>SUM('Sh1-Breakup'!BZ11)</f>
        <v>0</v>
      </c>
      <c r="BH211" s="201">
        <f>SUM('Sh1-Breakup'!CA11)</f>
        <v>0</v>
      </c>
      <c r="BI211" s="200">
        <f>SUM('Sh1-Breakup'!CB11)</f>
        <v>0</v>
      </c>
      <c r="BJ211" s="200">
        <f>SUM('Sh1-Breakup'!CC11)</f>
        <v>0</v>
      </c>
      <c r="BK211" s="201" t="e">
        <f>SUM('Sh1-Breakup'!CD11)</f>
        <v>#DIV/0!</v>
      </c>
      <c r="BL211" s="200">
        <f>SUM('Sh1-Breakup'!CE11)</f>
        <v>0</v>
      </c>
      <c r="BM211" s="200"/>
      <c r="BN211" s="200"/>
    </row>
    <row r="212" spans="45:66" ht="30"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1"/>
      <c r="BC212" s="200"/>
      <c r="BD212" s="201"/>
      <c r="BE212" s="200"/>
      <c r="BF212" s="201"/>
      <c r="BG212" s="201"/>
      <c r="BH212" s="201"/>
      <c r="BI212" s="200"/>
      <c r="BJ212" s="201"/>
      <c r="BK212" s="201"/>
      <c r="BL212" s="200"/>
      <c r="BM212" s="200"/>
      <c r="BN212" s="200"/>
    </row>
    <row r="213" spans="45:66" ht="30"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1"/>
      <c r="BC213" s="200"/>
      <c r="BD213" s="201"/>
      <c r="BE213" s="200"/>
      <c r="BF213" s="201"/>
      <c r="BG213" s="201"/>
      <c r="BH213" s="201"/>
      <c r="BI213" s="200"/>
      <c r="BJ213" s="201"/>
      <c r="BK213" s="201"/>
      <c r="BL213" s="200"/>
      <c r="BM213" s="200"/>
      <c r="BN213" s="200"/>
    </row>
    <row r="214" spans="45:66" ht="30">
      <c r="AS214" s="198"/>
      <c r="AT214" s="198"/>
      <c r="AU214" s="200"/>
      <c r="AV214" s="200"/>
      <c r="AW214" s="200"/>
      <c r="AX214" s="200"/>
      <c r="AY214" s="200"/>
      <c r="AZ214" s="200"/>
      <c r="BA214" s="200"/>
      <c r="BB214" s="201"/>
      <c r="BC214" s="200"/>
      <c r="BD214" s="200"/>
      <c r="BE214" s="200"/>
      <c r="BF214" s="201"/>
      <c r="BG214" s="200"/>
      <c r="BH214" s="200"/>
      <c r="BI214" s="200"/>
      <c r="BJ214" s="200"/>
      <c r="BK214" s="201"/>
      <c r="BL214" s="200"/>
      <c r="BM214" s="200"/>
      <c r="BN214" s="200"/>
    </row>
    <row r="215" spans="45:66" ht="45" customHeight="1">
      <c r="AS215" s="198"/>
      <c r="AT215" s="184" t="s">
        <v>95</v>
      </c>
      <c r="AU215" s="184">
        <f>SUM('Sh1-Breakup'!CI10)</f>
        <v>262</v>
      </c>
      <c r="AV215" s="184">
        <f>SUM('Sh1-Breakup'!CJ10)</f>
        <v>405.4</v>
      </c>
      <c r="AW215" s="184">
        <f>SUM('Sh1-Breakup'!CK10)</f>
        <v>2096</v>
      </c>
      <c r="AX215" s="184">
        <f>SUM('Sh1-Breakup'!CL10)</f>
        <v>112</v>
      </c>
      <c r="AY215" s="184">
        <f>SUM('Sh1-Breakup'!CO10)</f>
        <v>0</v>
      </c>
      <c r="AZ215" s="184" t="e">
        <f>SUM('Sh1-Breakup'!#REF!)</f>
        <v>#REF!</v>
      </c>
      <c r="BA215" s="184">
        <f>SUM('Sh1-Breakup'!CP10)</f>
        <v>37</v>
      </c>
      <c r="BB215" s="203">
        <f>SUM('Sh1-Breakup'!CQ10)</f>
        <v>56.36</v>
      </c>
      <c r="BC215" s="184">
        <f>SUM('Sh1-Breakup'!CR10)</f>
        <v>17</v>
      </c>
      <c r="BD215" s="184">
        <f>SUM('Sh1-Breakup'!CS10)</f>
        <v>19.740000000000002</v>
      </c>
      <c r="BE215" s="184">
        <f>SUM('Sh1-Breakup'!CT10)</f>
        <v>88</v>
      </c>
      <c r="BF215" s="203">
        <f>SUM('Sh1-Breakup'!DA10)</f>
        <v>6.488549618320611</v>
      </c>
      <c r="BG215" s="184">
        <f>SUM('Sh1-Breakup'!DB10)</f>
        <v>4.869264923532315</v>
      </c>
      <c r="BH215" s="203">
        <f>SUM('Sh1-Breakup'!DC10)</f>
        <v>4.198473282442748</v>
      </c>
      <c r="BI215" s="184">
        <f>SUM('Sh1-Breakup'!DD10)</f>
        <v>6</v>
      </c>
      <c r="BJ215" s="203">
        <f>SUM('Sh1-Breakup'!DE10)</f>
        <v>1.1611764705882355</v>
      </c>
      <c r="BK215" s="203">
        <f>SUM('Sh1-Breakup'!DF10)</f>
        <v>4.644705882352942</v>
      </c>
      <c r="BL215" s="184">
        <f>SUM('Sh1-Breakup'!DG10)</f>
        <v>0</v>
      </c>
      <c r="BM215" s="203">
        <f>SUM(BB215-BD215)</f>
        <v>36.62</v>
      </c>
      <c r="BN215" s="184">
        <v>86.34</v>
      </c>
    </row>
    <row r="216" spans="45:66" ht="45" customHeight="1">
      <c r="AS216" s="198"/>
      <c r="AT216" s="186" t="s">
        <v>117</v>
      </c>
      <c r="AU216" s="184">
        <f>SUM('Sh1-Breakup'!CI21)</f>
        <v>15972</v>
      </c>
      <c r="AV216" s="184">
        <f>SUM('Sh1-Breakup'!CJ21)</f>
        <v>19684.766000000003</v>
      </c>
      <c r="AW216" s="184">
        <f>SUM('Sh1-Breakup'!CK21)</f>
        <v>127776</v>
      </c>
      <c r="AX216" s="184">
        <f>SUM('Sh1-Breakup'!CL21)</f>
        <v>20791</v>
      </c>
      <c r="AY216" s="184">
        <f>SUM('Sh1-Breakup'!CO21)</f>
        <v>5403</v>
      </c>
      <c r="AZ216" s="184" t="e">
        <f>SUM('Sh1-Breakup'!#REF!)</f>
        <v>#REF!</v>
      </c>
      <c r="BA216" s="184">
        <f>SUM('Sh1-Breakup'!CP21)</f>
        <v>4346</v>
      </c>
      <c r="BB216" s="184">
        <f>SUM('Sh1-Breakup'!CQ21)</f>
        <v>8358.19</v>
      </c>
      <c r="BC216" s="184">
        <f>SUM('Sh1-Breakup'!CR21)</f>
        <v>1610</v>
      </c>
      <c r="BD216" s="184">
        <f>SUM('Sh1-Breakup'!CS21)</f>
        <v>3932.5299999999997</v>
      </c>
      <c r="BE216" s="184">
        <f>SUM('Sh1-Breakup'!CT21)</f>
        <v>9963</v>
      </c>
      <c r="BF216" s="203">
        <f>SUM('Sh1-Breakup'!DA21)</f>
        <v>10.0801402454295</v>
      </c>
      <c r="BG216" s="184">
        <f>SUM('Sh1-Breakup'!DB21)</f>
        <v>19.97752983195228</v>
      </c>
      <c r="BH216" s="203">
        <f>SUM('Sh1-Breakup'!DC21)</f>
        <v>7.797238918106688</v>
      </c>
      <c r="BI216" s="184">
        <f>SUM('Sh1-Breakup'!DD21)</f>
        <v>1864</v>
      </c>
      <c r="BJ216" s="203">
        <f>SUM('Sh1-Breakup'!DE21)</f>
        <v>2.442565217391304</v>
      </c>
      <c r="BK216" s="203">
        <f>SUM('Sh1-Breakup'!DF21)</f>
        <v>9.770260869565217</v>
      </c>
      <c r="BL216" s="184">
        <f>SUM('Sh1-Breakup'!DG21)</f>
        <v>357</v>
      </c>
      <c r="BM216" s="184"/>
      <c r="BN216" s="184"/>
    </row>
    <row r="217" spans="45:66" ht="45" customHeight="1">
      <c r="AS217" s="186"/>
      <c r="AT217" s="186" t="s">
        <v>118</v>
      </c>
      <c r="AU217" s="184">
        <f>SUM('Sh1-Breakup'!CI91)</f>
        <v>103107</v>
      </c>
      <c r="AV217" s="203">
        <f>SUM('Sh1-Breakup'!CJ91)</f>
        <v>138000.00000000003</v>
      </c>
      <c r="AW217" s="184">
        <f>SUM('Sh1-Breakup'!CK91)</f>
        <v>824856</v>
      </c>
      <c r="AX217" s="184">
        <f>SUM('Sh1-Breakup'!CL91)</f>
        <v>264610</v>
      </c>
      <c r="AY217" s="184">
        <f>SUM('Sh1-Breakup'!CO91)</f>
        <v>22850</v>
      </c>
      <c r="AZ217" s="184" t="e">
        <f>SUM('Sh1-Breakup'!#REF!)</f>
        <v>#REF!</v>
      </c>
      <c r="BA217" s="184">
        <f>SUM('Sh1-Breakup'!CP91)</f>
        <v>20908</v>
      </c>
      <c r="BB217" s="203">
        <f>SUM('Sh1-Breakup'!CQ91)</f>
        <v>44160.94</v>
      </c>
      <c r="BC217" s="184">
        <f>SUM('Sh1-Breakup'!CR91)</f>
        <v>9077</v>
      </c>
      <c r="BD217" s="203">
        <f>SUM('Sh1-Breakup'!CS91)</f>
        <v>19606.73</v>
      </c>
      <c r="BE217" s="184">
        <f>SUM('Sh1-Breakup'!CT91)</f>
        <v>61569</v>
      </c>
      <c r="BF217" s="203">
        <f>SUM('Sh1-Breakup'!DA91)</f>
        <v>8.80347600065951</v>
      </c>
      <c r="BG217" s="203">
        <f>SUM('Sh1-Breakup'!DB91)</f>
        <v>14.207775362318836</v>
      </c>
      <c r="BH217" s="203">
        <f>SUM('Sh1-Breakup'!DC91)</f>
        <v>7.46421193517414</v>
      </c>
      <c r="BI217" s="184">
        <f>SUM('Sh1-Breakup'!DD91)</f>
        <v>10794</v>
      </c>
      <c r="BJ217" s="203">
        <f>SUM('Sh1-Breakup'!DE91)</f>
        <v>2.160045169108736</v>
      </c>
      <c r="BK217" s="203">
        <f>SUM('Sh1-Breakup'!DF91)</f>
        <v>8.640180676434944</v>
      </c>
      <c r="BL217" s="184">
        <f>SUM('Sh1-Breakup'!DG91)</f>
        <v>499</v>
      </c>
      <c r="BM217" s="184"/>
      <c r="BN217" s="184"/>
    </row>
    <row r="231" ht="13.5" thickBot="1"/>
    <row r="232" spans="45:66" ht="45.75" thickBot="1">
      <c r="AS232" s="1878" t="s">
        <v>313</v>
      </c>
      <c r="AT232" s="1879"/>
      <c r="AU232" s="1879"/>
      <c r="AV232" s="1879"/>
      <c r="AW232" s="1879"/>
      <c r="AX232" s="1879"/>
      <c r="AY232" s="1879"/>
      <c r="AZ232" s="1879"/>
      <c r="BA232" s="1879"/>
      <c r="BB232" s="1879"/>
      <c r="BC232" s="1879"/>
      <c r="BD232" s="1879"/>
      <c r="BE232" s="1879"/>
      <c r="BF232" s="1879"/>
      <c r="BG232" s="1879"/>
      <c r="BH232" s="1879"/>
      <c r="BI232" s="1879"/>
      <c r="BJ232" s="1879"/>
      <c r="BK232" s="1879"/>
      <c r="BL232" s="1879"/>
      <c r="BM232" s="1879"/>
      <c r="BN232" s="1880"/>
    </row>
    <row r="234" ht="13.5" thickBot="1"/>
    <row r="235" spans="45:66" ht="150">
      <c r="AS235" s="1769" t="s">
        <v>0</v>
      </c>
      <c r="AT235" s="1772" t="s">
        <v>84</v>
      </c>
      <c r="AU235" s="1815" t="s">
        <v>239</v>
      </c>
      <c r="AV235" s="1816"/>
      <c r="AW235" s="192"/>
      <c r="AX235" s="191" t="s">
        <v>4</v>
      </c>
      <c r="AY235" s="191" t="s">
        <v>5</v>
      </c>
      <c r="AZ235" s="191" t="s">
        <v>6</v>
      </c>
      <c r="BA235" s="1817" t="s">
        <v>7</v>
      </c>
      <c r="BB235" s="1810"/>
      <c r="BC235" s="1817" t="s">
        <v>92</v>
      </c>
      <c r="BD235" s="1818"/>
      <c r="BE235" s="1810"/>
      <c r="BF235" s="1817" t="s">
        <v>10</v>
      </c>
      <c r="BG235" s="1818"/>
      <c r="BH235" s="1810"/>
      <c r="BI235" s="1772" t="s">
        <v>14</v>
      </c>
      <c r="BJ235" s="1772" t="s">
        <v>16</v>
      </c>
      <c r="BK235" s="1772" t="s">
        <v>15</v>
      </c>
      <c r="BL235" s="1809" t="s">
        <v>85</v>
      </c>
      <c r="BM235" s="1876" t="s">
        <v>226</v>
      </c>
      <c r="BN235" s="1769" t="s">
        <v>214</v>
      </c>
    </row>
    <row r="236" spans="45:66" ht="60" customHeight="1">
      <c r="AS236" s="1770"/>
      <c r="AT236" s="1770"/>
      <c r="AU236" s="1769" t="s">
        <v>2</v>
      </c>
      <c r="AV236" s="1769" t="s">
        <v>3</v>
      </c>
      <c r="AW236" s="1769" t="s">
        <v>68</v>
      </c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770"/>
      <c r="BJ236" s="1770"/>
      <c r="BK236" s="1770"/>
      <c r="BL236" s="1805"/>
      <c r="BM236" s="1877"/>
      <c r="BN236" s="1770"/>
    </row>
    <row r="237" spans="45:66" ht="30" customHeight="1">
      <c r="AS237" s="1770"/>
      <c r="AT237" s="1770"/>
      <c r="AU237" s="1770"/>
      <c r="AV237" s="1770"/>
      <c r="AW237" s="1770"/>
      <c r="AX237" s="193"/>
      <c r="AY237" s="193"/>
      <c r="AZ237" s="193"/>
      <c r="BA237" s="1769" t="s">
        <v>8</v>
      </c>
      <c r="BB237" s="1769" t="s">
        <v>9</v>
      </c>
      <c r="BC237" s="1769" t="s">
        <v>73</v>
      </c>
      <c r="BD237" s="1769" t="s">
        <v>9</v>
      </c>
      <c r="BE237" s="1769" t="s">
        <v>70</v>
      </c>
      <c r="BF237" s="1769" t="s">
        <v>11</v>
      </c>
      <c r="BG237" s="1769" t="s">
        <v>12</v>
      </c>
      <c r="BH237" s="1769" t="s">
        <v>13</v>
      </c>
      <c r="BI237" s="1770"/>
      <c r="BJ237" s="1770"/>
      <c r="BK237" s="1770"/>
      <c r="BL237" s="1805"/>
      <c r="BM237" s="1877"/>
      <c r="BN237" s="1770"/>
    </row>
    <row r="238" spans="45:66" ht="30">
      <c r="AS238" s="1770"/>
      <c r="AT238" s="1770"/>
      <c r="AU238" s="1770"/>
      <c r="AV238" s="1770"/>
      <c r="AW238" s="1770"/>
      <c r="AX238" s="193"/>
      <c r="AY238" s="193"/>
      <c r="AZ238" s="193"/>
      <c r="BA238" s="1770"/>
      <c r="BB238" s="1770"/>
      <c r="BC238" s="1770"/>
      <c r="BD238" s="1770"/>
      <c r="BE238" s="1770"/>
      <c r="BF238" s="1770"/>
      <c r="BG238" s="1770"/>
      <c r="BH238" s="1770"/>
      <c r="BI238" s="1770"/>
      <c r="BJ238" s="1770"/>
      <c r="BK238" s="1770"/>
      <c r="BL238" s="1805"/>
      <c r="BM238" s="1877"/>
      <c r="BN238" s="1770"/>
    </row>
    <row r="239" spans="45:66" ht="38.25" customHeight="1" thickBot="1">
      <c r="AS239" s="1771"/>
      <c r="AT239" s="1771"/>
      <c r="AU239" s="1771"/>
      <c r="AV239" s="1771"/>
      <c r="AW239" s="1771"/>
      <c r="AX239" s="194"/>
      <c r="AY239" s="194"/>
      <c r="AZ239" s="194"/>
      <c r="BA239" s="1771"/>
      <c r="BB239" s="1771"/>
      <c r="BC239" s="1771"/>
      <c r="BD239" s="1771"/>
      <c r="BE239" s="1771"/>
      <c r="BF239" s="1771"/>
      <c r="BG239" s="1771"/>
      <c r="BH239" s="1771"/>
      <c r="BI239" s="1771"/>
      <c r="BJ239" s="1771"/>
      <c r="BK239" s="1771"/>
      <c r="BL239" s="1848"/>
      <c r="BM239" s="1877"/>
      <c r="BN239" s="1770"/>
    </row>
    <row r="240" spans="45:66" ht="30">
      <c r="AS240" s="215">
        <v>1</v>
      </c>
      <c r="AT240" s="216">
        <v>2</v>
      </c>
      <c r="AU240" s="217">
        <v>3</v>
      </c>
      <c r="AV240" s="195">
        <v>4</v>
      </c>
      <c r="AW240" s="195">
        <v>5</v>
      </c>
      <c r="AX240" s="195">
        <v>6</v>
      </c>
      <c r="AY240" s="195">
        <v>7</v>
      </c>
      <c r="AZ240" s="195">
        <v>8</v>
      </c>
      <c r="BA240" s="195">
        <v>9</v>
      </c>
      <c r="BB240" s="195">
        <v>10</v>
      </c>
      <c r="BC240" s="195">
        <v>11</v>
      </c>
      <c r="BD240" s="195">
        <v>12</v>
      </c>
      <c r="BE240" s="195">
        <v>13</v>
      </c>
      <c r="BF240" s="195">
        <v>14</v>
      </c>
      <c r="BG240" s="195">
        <v>15</v>
      </c>
      <c r="BH240" s="195">
        <v>16</v>
      </c>
      <c r="BI240" s="195">
        <v>17</v>
      </c>
      <c r="BJ240" s="195">
        <v>18</v>
      </c>
      <c r="BK240" s="196">
        <v>19</v>
      </c>
      <c r="BL240" s="218">
        <v>20</v>
      </c>
      <c r="BM240" s="219">
        <v>21</v>
      </c>
      <c r="BN240" s="215">
        <v>22</v>
      </c>
    </row>
    <row r="241" spans="45:66" ht="30"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</row>
    <row r="242" spans="45:66" ht="30">
      <c r="AS242" s="186"/>
      <c r="AT242" s="184" t="s">
        <v>139</v>
      </c>
      <c r="AU242" s="184"/>
      <c r="AV242" s="203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203"/>
      <c r="BG242" s="203"/>
      <c r="BH242" s="203"/>
      <c r="BI242" s="184"/>
      <c r="BJ242" s="203"/>
      <c r="BK242" s="203"/>
      <c r="BL242" s="184"/>
      <c r="BM242" s="184"/>
      <c r="BN242" s="184"/>
    </row>
    <row r="243" spans="45:66" ht="30"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</row>
    <row r="244" spans="45:66" ht="30">
      <c r="AS244" s="184">
        <v>1</v>
      </c>
      <c r="AT244" s="184" t="s">
        <v>17</v>
      </c>
      <c r="AU244" s="200">
        <f>SUM('Sh1-Breakup'!C18)</f>
        <v>1061</v>
      </c>
      <c r="AV244" s="200">
        <f>SUM('Sh1-Breakup'!D18)</f>
        <v>1393.04</v>
      </c>
      <c r="AW244" s="200">
        <f>SUM('Sh1-Breakup'!E18)</f>
        <v>8488</v>
      </c>
      <c r="AX244" s="200">
        <f>SUM('Sh1-Breakup'!F18)</f>
        <v>396</v>
      </c>
      <c r="AY244" s="200">
        <f>SUM('Sh1-Breakup'!H18)</f>
        <v>174</v>
      </c>
      <c r="AZ244" s="200">
        <f>SUM('Sh1-Breakup'!I18)</f>
        <v>154</v>
      </c>
      <c r="BA244" s="200">
        <f>SUM('Sh1-Breakup'!J18)</f>
        <v>21</v>
      </c>
      <c r="BB244" s="201">
        <f>SUM('Sh1-Breakup'!K18)</f>
        <v>105</v>
      </c>
      <c r="BC244" s="200">
        <f>SUM('Sh1-Breakup'!L18)</f>
        <v>19</v>
      </c>
      <c r="BD244" s="200">
        <f>SUM('Sh1-Breakup'!M18)</f>
        <v>97.03</v>
      </c>
      <c r="BE244" s="200">
        <f>SUM('Sh1-Breakup'!N18)</f>
        <v>190</v>
      </c>
      <c r="BF244" s="201">
        <f>SUM('Sh1-Breakup'!U18)</f>
        <v>1.7907634307257305</v>
      </c>
      <c r="BG244" s="200">
        <f>SUM('Sh1-Breakup'!V18)</f>
        <v>6.965341985872624</v>
      </c>
      <c r="BH244" s="201">
        <f>SUM('Sh1-Breakup'!W18)</f>
        <v>2.2384542884071634</v>
      </c>
      <c r="BI244" s="200">
        <f>SUM('Sh1-Breakup'!X18)</f>
        <v>30</v>
      </c>
      <c r="BJ244" s="201">
        <f>SUM('Sh1-Breakup'!Y18)</f>
        <v>5.106842105263158</v>
      </c>
      <c r="BK244" s="201">
        <f>SUM('Sh1-Breakup'!Z18)</f>
        <v>20.42736842105263</v>
      </c>
      <c r="BL244" s="200">
        <f>SUM('Sh1-Breakup'!AA18)</f>
        <v>0</v>
      </c>
      <c r="BM244" s="200"/>
      <c r="BN244" s="200"/>
    </row>
    <row r="245" spans="45:66" ht="30">
      <c r="AS245" s="184"/>
      <c r="AT245" s="184"/>
      <c r="AU245" s="200"/>
      <c r="AV245" s="200"/>
      <c r="AW245" s="200"/>
      <c r="AX245" s="200"/>
      <c r="AY245" s="200"/>
      <c r="AZ245" s="200"/>
      <c r="BA245" s="200"/>
      <c r="BB245" s="200"/>
      <c r="BC245" s="200"/>
      <c r="BD245" s="201"/>
      <c r="BE245" s="200"/>
      <c r="BF245" s="201"/>
      <c r="BG245" s="201"/>
      <c r="BH245" s="201"/>
      <c r="BI245" s="200"/>
      <c r="BJ245" s="201"/>
      <c r="BK245" s="201"/>
      <c r="BL245" s="200"/>
      <c r="BM245" s="200"/>
      <c r="BN245" s="200"/>
    </row>
    <row r="246" spans="45:66" ht="30">
      <c r="AS246" s="184"/>
      <c r="AT246" s="184"/>
      <c r="AU246" s="200"/>
      <c r="AV246" s="200"/>
      <c r="AW246" s="200"/>
      <c r="AX246" s="200"/>
      <c r="AY246" s="200"/>
      <c r="AZ246" s="200"/>
      <c r="BA246" s="200"/>
      <c r="BB246" s="200"/>
      <c r="BC246" s="200"/>
      <c r="BD246" s="201"/>
      <c r="BE246" s="200"/>
      <c r="BF246" s="201"/>
      <c r="BG246" s="201"/>
      <c r="BH246" s="201"/>
      <c r="BI246" s="200"/>
      <c r="BJ246" s="201"/>
      <c r="BK246" s="201"/>
      <c r="BL246" s="200"/>
      <c r="BM246" s="200"/>
      <c r="BN246" s="200"/>
    </row>
    <row r="247" spans="45:66" ht="30">
      <c r="AS247" s="184"/>
      <c r="AT247" s="184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1"/>
      <c r="BE247" s="200"/>
      <c r="BF247" s="201"/>
      <c r="BG247" s="201"/>
      <c r="BH247" s="201"/>
      <c r="BI247" s="200"/>
      <c r="BJ247" s="200"/>
      <c r="BK247" s="200"/>
      <c r="BL247" s="200"/>
      <c r="BM247" s="200"/>
      <c r="BN247" s="200"/>
    </row>
    <row r="248" spans="45:66" ht="30">
      <c r="AS248" s="184"/>
      <c r="AT248" s="184"/>
      <c r="AU248" s="200"/>
      <c r="AV248" s="200"/>
      <c r="AW248" s="200"/>
      <c r="AX248" s="200"/>
      <c r="AY248" s="200"/>
      <c r="AZ248" s="200"/>
      <c r="BA248" s="200"/>
      <c r="BB248" s="200"/>
      <c r="BC248" s="200"/>
      <c r="BD248" s="201"/>
      <c r="BE248" s="200"/>
      <c r="BF248" s="201"/>
      <c r="BG248" s="201"/>
      <c r="BH248" s="201"/>
      <c r="BI248" s="200"/>
      <c r="BJ248" s="200"/>
      <c r="BK248" s="200"/>
      <c r="BL248" s="200"/>
      <c r="BM248" s="200"/>
      <c r="BN248" s="200"/>
    </row>
    <row r="249" spans="45:66" ht="30">
      <c r="AS249" s="184">
        <v>2</v>
      </c>
      <c r="AT249" s="184" t="s">
        <v>65</v>
      </c>
      <c r="AU249" s="214">
        <f>SUM('Sh1-Breakup'!AE18)</f>
        <v>1523</v>
      </c>
      <c r="AV249" s="201">
        <f>SUM('Sh1-Breakup'!AF18)</f>
        <v>1998.72</v>
      </c>
      <c r="AW249" s="214">
        <f>SUM('Sh1-Breakup'!AG18)</f>
        <v>12184</v>
      </c>
      <c r="AX249" s="214">
        <f>SUM('Sh1-Breakup'!AH18)</f>
        <v>1076</v>
      </c>
      <c r="AY249" s="214">
        <f>SUM('Sh1-Breakup'!AK18)</f>
        <v>913</v>
      </c>
      <c r="AZ249" s="214" t="e">
        <f>SUM('Sh1-Breakup'!#REF!)</f>
        <v>#REF!</v>
      </c>
      <c r="BA249" s="214">
        <f>SUM('Sh1-Breakup'!AL18)</f>
        <v>899</v>
      </c>
      <c r="BB249" s="201">
        <f>SUM('Sh1-Breakup'!AM18)</f>
        <v>1596.03</v>
      </c>
      <c r="BC249" s="214">
        <f>SUM('Sh1-Breakup'!AN18)</f>
        <v>186</v>
      </c>
      <c r="BD249" s="201">
        <f>SUM('Sh1-Breakup'!AO18)</f>
        <v>401.25</v>
      </c>
      <c r="BE249" s="214">
        <f>SUM('Sh1-Breakup'!AP18)</f>
        <v>1095</v>
      </c>
      <c r="BF249" s="201">
        <f>SUM('Sh1-Breakup'!AW18)</f>
        <v>12.21273801707157</v>
      </c>
      <c r="BG249" s="214">
        <f>SUM('Sh1-Breakup'!AX18)</f>
        <v>20.075348222862633</v>
      </c>
      <c r="BH249" s="201">
        <f>SUM('Sh1-Breakup'!AY18)</f>
        <v>8.987196323046618</v>
      </c>
      <c r="BI249" s="214">
        <f>SUM('Sh1-Breakup'!AZ18)</f>
        <v>297</v>
      </c>
      <c r="BJ249" s="201">
        <f>SUM('Sh1-Breakup'!BA18)</f>
        <v>2.157258064516129</v>
      </c>
      <c r="BK249" s="201">
        <f>SUM('Sh1-Breakup'!BB18)</f>
        <v>8.629032258064516</v>
      </c>
      <c r="BL249" s="214">
        <f>SUM('Sh1-Breakup'!BC18)</f>
        <v>0</v>
      </c>
      <c r="BM249" s="201"/>
      <c r="BN249" s="214"/>
    </row>
    <row r="250" spans="45:66" ht="30">
      <c r="AS250" s="184"/>
      <c r="AT250" s="184"/>
      <c r="AU250" s="214"/>
      <c r="AV250" s="201"/>
      <c r="AW250" s="214"/>
      <c r="AX250" s="214"/>
      <c r="AY250" s="214"/>
      <c r="AZ250" s="214"/>
      <c r="BA250" s="214"/>
      <c r="BB250" s="201"/>
      <c r="BC250" s="214"/>
      <c r="BD250" s="201"/>
      <c r="BE250" s="214"/>
      <c r="BF250" s="201"/>
      <c r="BG250" s="201"/>
      <c r="BH250" s="201"/>
      <c r="BI250" s="214"/>
      <c r="BJ250" s="201"/>
      <c r="BK250" s="201"/>
      <c r="BL250" s="214"/>
      <c r="BM250" s="214"/>
      <c r="BN250" s="214"/>
    </row>
    <row r="251" spans="45:66" ht="30">
      <c r="AS251" s="184"/>
      <c r="AT251" s="184"/>
      <c r="AU251" s="214"/>
      <c r="AV251" s="201"/>
      <c r="AW251" s="214"/>
      <c r="AX251" s="214"/>
      <c r="AY251" s="214"/>
      <c r="AZ251" s="214"/>
      <c r="BA251" s="214"/>
      <c r="BB251" s="201"/>
      <c r="BC251" s="214"/>
      <c r="BD251" s="201"/>
      <c r="BE251" s="214"/>
      <c r="BF251" s="201"/>
      <c r="BG251" s="201"/>
      <c r="BH251" s="201"/>
      <c r="BI251" s="214"/>
      <c r="BJ251" s="201"/>
      <c r="BK251" s="201"/>
      <c r="BL251" s="214"/>
      <c r="BM251" s="214"/>
      <c r="BN251" s="214"/>
    </row>
    <row r="252" spans="45:66" ht="30">
      <c r="AS252" s="184"/>
      <c r="AT252" s="184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1"/>
      <c r="BE252" s="200"/>
      <c r="BF252" s="201"/>
      <c r="BG252" s="201"/>
      <c r="BH252" s="201"/>
      <c r="BI252" s="200"/>
      <c r="BJ252" s="200"/>
      <c r="BK252" s="200"/>
      <c r="BL252" s="200"/>
      <c r="BM252" s="200"/>
      <c r="BN252" s="200"/>
    </row>
    <row r="253" spans="45:66" ht="30">
      <c r="AS253" s="184"/>
      <c r="AT253" s="184"/>
      <c r="AU253" s="200"/>
      <c r="AV253" s="200"/>
      <c r="AW253" s="200"/>
      <c r="AX253" s="200"/>
      <c r="AY253" s="200"/>
      <c r="AZ253" s="200"/>
      <c r="BA253" s="200"/>
      <c r="BB253" s="200"/>
      <c r="BC253" s="200"/>
      <c r="BD253" s="201"/>
      <c r="BE253" s="200"/>
      <c r="BF253" s="201"/>
      <c r="BG253" s="201"/>
      <c r="BH253" s="201"/>
      <c r="BI253" s="200"/>
      <c r="BJ253" s="200"/>
      <c r="BK253" s="200"/>
      <c r="BL253" s="200"/>
      <c r="BM253" s="200"/>
      <c r="BN253" s="200"/>
    </row>
    <row r="254" spans="45:66" ht="30">
      <c r="AS254" s="184">
        <v>3</v>
      </c>
      <c r="AT254" s="184" t="s">
        <v>96</v>
      </c>
      <c r="AU254" s="200">
        <f>SUM('Sh1-Breakup'!BG18)</f>
        <v>2033</v>
      </c>
      <c r="AV254" s="200">
        <f>SUM('Sh1-Breakup'!BH18)</f>
        <v>2664.95</v>
      </c>
      <c r="AW254" s="200">
        <f>SUM('Sh1-Breakup'!BI18)</f>
        <v>16264</v>
      </c>
      <c r="AX254" s="200" t="e">
        <f>SUM('Sh1-Breakup'!#REF!)</f>
        <v>#REF!</v>
      </c>
      <c r="AY254" s="200">
        <f>SUM('Sh1-Breakup'!BL18)</f>
        <v>2089</v>
      </c>
      <c r="AZ254" s="200" t="e">
        <f>SUM('Sh1-Breakup'!#REF!)</f>
        <v>#REF!</v>
      </c>
      <c r="BA254" s="200">
        <f>SUM('Sh1-Breakup'!BM18)</f>
        <v>1864</v>
      </c>
      <c r="BB254" s="200">
        <f>SUM('Sh1-Breakup'!BN18)</f>
        <v>1020</v>
      </c>
      <c r="BC254" s="200">
        <f>SUM('Sh1-Breakup'!BP18)</f>
        <v>279</v>
      </c>
      <c r="BD254" s="200">
        <f>SUM('Sh1-Breakup'!BQ18)</f>
        <v>698.72</v>
      </c>
      <c r="BE254" s="200">
        <f>SUM('Sh1-Breakup'!BR18)</f>
        <v>1911</v>
      </c>
      <c r="BF254" s="201">
        <f>SUM('Sh1-Breakup'!BY18)</f>
        <v>13.723561239547466</v>
      </c>
      <c r="BG254" s="200">
        <f>SUM('Sh1-Breakup'!BZ18)</f>
        <v>26.218878402971917</v>
      </c>
      <c r="BH254" s="201">
        <f>SUM('Sh1-Breakup'!CA18)</f>
        <v>11.749877029021151</v>
      </c>
      <c r="BI254" s="200">
        <f>SUM('Sh1-Breakup'!CB18)</f>
        <v>287</v>
      </c>
      <c r="BJ254" s="201">
        <f>SUM('Sh1-Breakup'!CC18)</f>
        <v>2.504372759856631</v>
      </c>
      <c r="BK254" s="201">
        <f>SUM('Sh1-Breakup'!CD18)</f>
        <v>10.017491039426524</v>
      </c>
      <c r="BL254" s="200">
        <f>SUM('Sh1-Breakup'!CE18)</f>
        <v>0</v>
      </c>
      <c r="BM254" s="200"/>
      <c r="BN254" s="200"/>
    </row>
    <row r="255" spans="45:66" ht="30">
      <c r="AS255" s="184"/>
      <c r="AT255" s="184"/>
      <c r="AU255" s="200"/>
      <c r="AV255" s="200"/>
      <c r="AW255" s="200"/>
      <c r="AX255" s="200"/>
      <c r="AY255" s="200"/>
      <c r="AZ255" s="200"/>
      <c r="BA255" s="200"/>
      <c r="BB255" s="200"/>
      <c r="BC255" s="200"/>
      <c r="BD255" s="201"/>
      <c r="BE255" s="200"/>
      <c r="BF255" s="201"/>
      <c r="BG255" s="201"/>
      <c r="BH255" s="201"/>
      <c r="BI255" s="1789"/>
      <c r="BJ255" s="1790"/>
      <c r="BK255" s="1791"/>
      <c r="BL255" s="200"/>
      <c r="BM255" s="201"/>
      <c r="BN255" s="200"/>
    </row>
    <row r="256" spans="45:66" ht="30">
      <c r="AS256" s="200"/>
      <c r="AT256" s="200"/>
      <c r="AU256" s="200"/>
      <c r="AV256" s="200"/>
      <c r="AW256" s="200"/>
      <c r="AX256" s="200"/>
      <c r="AY256" s="200"/>
      <c r="AZ256" s="200"/>
      <c r="BA256" s="200"/>
      <c r="BB256" s="200"/>
      <c r="BC256" s="200"/>
      <c r="BD256" s="201"/>
      <c r="BE256" s="200"/>
      <c r="BF256" s="201"/>
      <c r="BG256" s="201"/>
      <c r="BH256" s="201"/>
      <c r="BI256" s="200"/>
      <c r="BJ256" s="201"/>
      <c r="BK256" s="201"/>
      <c r="BL256" s="200"/>
      <c r="BM256" s="200"/>
      <c r="BN256" s="200"/>
    </row>
    <row r="257" spans="45:66" ht="30">
      <c r="AS257" s="198"/>
      <c r="AT257" s="198"/>
      <c r="AU257" s="200"/>
      <c r="AV257" s="200"/>
      <c r="AW257" s="200"/>
      <c r="AX257" s="200"/>
      <c r="AY257" s="200"/>
      <c r="AZ257" s="200"/>
      <c r="BA257" s="200"/>
      <c r="BB257" s="200"/>
      <c r="BC257" s="200"/>
      <c r="BD257" s="200"/>
      <c r="BE257" s="200"/>
      <c r="BF257" s="201"/>
      <c r="BG257" s="200"/>
      <c r="BH257" s="200"/>
      <c r="BI257" s="200"/>
      <c r="BJ257" s="200"/>
      <c r="BK257" s="200"/>
      <c r="BL257" s="200"/>
      <c r="BM257" s="200"/>
      <c r="BN257" s="200"/>
    </row>
    <row r="258" spans="45:66" ht="30">
      <c r="AS258" s="198"/>
      <c r="AT258" s="184" t="s">
        <v>95</v>
      </c>
      <c r="AU258" s="184">
        <f>SUM('Sh1-Breakup'!CI18)</f>
        <v>4617</v>
      </c>
      <c r="AV258" s="184">
        <f>SUM('Sh1-Breakup'!CJ18)</f>
        <v>6056.71</v>
      </c>
      <c r="AW258" s="184">
        <f>SUM('Sh1-Breakup'!CK18)</f>
        <v>36936</v>
      </c>
      <c r="AX258" s="184">
        <f>SUM('Sh1-Breakup'!CL18)</f>
        <v>5574</v>
      </c>
      <c r="AY258" s="184">
        <f>SUM('Sh1-Breakup'!CO18)</f>
        <v>2931</v>
      </c>
      <c r="AZ258" s="184" t="e">
        <f>SUM('Sh1-Breakup'!#REF!)</f>
        <v>#REF!</v>
      </c>
      <c r="BA258" s="184">
        <f>SUM('Sh1-Breakup'!CP18)</f>
        <v>1940</v>
      </c>
      <c r="BB258" s="203">
        <f>SUM('Sh1-Breakup'!CQ18)</f>
        <v>2936.23</v>
      </c>
      <c r="BC258" s="184">
        <f>SUM('Sh1-Breakup'!CR18)</f>
        <v>484</v>
      </c>
      <c r="BD258" s="203">
        <f>SUM('Sh1-Breakup'!CS18)</f>
        <v>1197</v>
      </c>
      <c r="BE258" s="184">
        <f>SUM('Sh1-Breakup'!CT18)</f>
        <v>3196</v>
      </c>
      <c r="BF258" s="203">
        <f>SUM('Sh1-Breakup'!DA18)</f>
        <v>10.482997617500542</v>
      </c>
      <c r="BG258" s="203">
        <f>SUM('Sh1-Breakup'!DB18)</f>
        <v>19.763204776190374</v>
      </c>
      <c r="BH258" s="203">
        <f>SUM('Sh1-Breakup'!DC18)</f>
        <v>8.652804851635262</v>
      </c>
      <c r="BI258" s="184">
        <f>SUM('Sh1-Breakup'!DD18)</f>
        <v>614</v>
      </c>
      <c r="BJ258" s="203">
        <f>SUM('Sh1-Breakup'!DE18)</f>
        <v>2.4731404958677685</v>
      </c>
      <c r="BK258" s="203">
        <f>SUM('Sh1-Breakup'!DF18)</f>
        <v>9.892561983471074</v>
      </c>
      <c r="BL258" s="184">
        <f>SUM('Sh1-Breakup'!DG18)</f>
        <v>0</v>
      </c>
      <c r="BM258" s="203">
        <f>SUM(BB258-BD258)</f>
        <v>1739.23</v>
      </c>
      <c r="BN258" s="203">
        <v>995.33</v>
      </c>
    </row>
    <row r="259" spans="45:66" ht="30">
      <c r="AS259" s="198"/>
      <c r="AT259" s="184"/>
      <c r="AU259" s="184"/>
      <c r="AV259" s="184"/>
      <c r="AW259" s="184"/>
      <c r="AX259" s="184"/>
      <c r="AY259" s="184"/>
      <c r="AZ259" s="184"/>
      <c r="BA259" s="184"/>
      <c r="BB259" s="203"/>
      <c r="BC259" s="184"/>
      <c r="BD259" s="184"/>
      <c r="BE259" s="184"/>
      <c r="BF259" s="203"/>
      <c r="BG259" s="203"/>
      <c r="BH259" s="203"/>
      <c r="BI259" s="184"/>
      <c r="BJ259" s="184"/>
      <c r="BK259" s="184"/>
      <c r="BL259" s="184"/>
      <c r="BM259" s="203"/>
      <c r="BN259" s="184"/>
    </row>
    <row r="260" spans="45:66" ht="30">
      <c r="AS260" s="184">
        <v>4</v>
      </c>
      <c r="AT260" s="184" t="s">
        <v>138</v>
      </c>
      <c r="AU260" s="200">
        <f>SUM('Sh1-Breakup'!C19)</f>
        <v>462</v>
      </c>
      <c r="AV260" s="200">
        <f>SUM('Sh1-Breakup'!D19)</f>
        <v>605.67</v>
      </c>
      <c r="AW260" s="200">
        <f>SUM('Sh1-Breakup'!E19)</f>
        <v>3696</v>
      </c>
      <c r="AX260" s="200">
        <f>SUM('Sh1-Breakup'!F19)</f>
        <v>84</v>
      </c>
      <c r="AY260" s="200">
        <f>SUM('Sh1-Breakup'!H19)</f>
        <v>54</v>
      </c>
      <c r="AZ260" s="200">
        <f>SUM('Sh1-Breakup'!I19)</f>
        <v>54</v>
      </c>
      <c r="BA260" s="200">
        <f>SUM('Sh1-Breakup'!J19)</f>
        <v>10</v>
      </c>
      <c r="BB260" s="200">
        <f>SUM('Sh1-Breakup'!K19)</f>
        <v>50.33</v>
      </c>
      <c r="BC260" s="200">
        <f>SUM('Sh1-Breakup'!L19)</f>
        <v>7</v>
      </c>
      <c r="BD260" s="200">
        <f>SUM('Sh1-Breakup'!M19)</f>
        <v>43.8</v>
      </c>
      <c r="BE260" s="200">
        <f>SUM('Sh1-Breakup'!N19)</f>
        <v>267</v>
      </c>
      <c r="BF260" s="201">
        <f>SUM('Sh1-Breakup'!U19)</f>
        <v>1.5151515151515151</v>
      </c>
      <c r="BG260" s="201">
        <f>SUM('Sh1-Breakup'!V19)</f>
        <v>7.2316608053890725</v>
      </c>
      <c r="BH260" s="201">
        <f>SUM('Sh1-Breakup'!W19)</f>
        <v>7.224025974025975</v>
      </c>
      <c r="BI260" s="200">
        <f>SUM('Sh1-Breakup'!X19)</f>
        <v>48</v>
      </c>
      <c r="BJ260" s="201">
        <f>SUM('Sh1-Breakup'!Y19)</f>
        <v>6.257142857142857</v>
      </c>
      <c r="BK260" s="201">
        <f>SUM('Sh1-Breakup'!Z19)</f>
        <v>25.02857142857143</v>
      </c>
      <c r="BL260" s="200">
        <f>SUM('Sh1-Breakup'!AA19)</f>
        <v>0</v>
      </c>
      <c r="BM260" s="203">
        <f>SUM(BB260-BD260)</f>
        <v>6.530000000000001</v>
      </c>
      <c r="BN260" s="184">
        <v>157.89</v>
      </c>
    </row>
    <row r="261" spans="45:66" ht="30">
      <c r="AS261" s="198"/>
      <c r="AT261" s="184"/>
      <c r="AU261" s="184"/>
      <c r="AV261" s="184"/>
      <c r="AW261" s="184"/>
      <c r="AX261" s="184"/>
      <c r="AY261" s="184"/>
      <c r="AZ261" s="184"/>
      <c r="BA261" s="184"/>
      <c r="BB261" s="203"/>
      <c r="BC261" s="184"/>
      <c r="BD261" s="184"/>
      <c r="BE261" s="184"/>
      <c r="BF261" s="203"/>
      <c r="BG261" s="203"/>
      <c r="BH261" s="203"/>
      <c r="BI261" s="184"/>
      <c r="BJ261" s="184"/>
      <c r="BK261" s="184"/>
      <c r="BL261" s="184"/>
      <c r="BM261" s="184"/>
      <c r="BN261" s="184"/>
    </row>
    <row r="262" spans="45:66" ht="30">
      <c r="AS262" s="1795" t="s">
        <v>140</v>
      </c>
      <c r="AT262" s="1795"/>
      <c r="AU262" s="220">
        <f>SUM(AU244+AU249+AU260)</f>
        <v>3046</v>
      </c>
      <c r="AV262" s="203">
        <f aca="true" t="shared" si="7" ref="AV262:BL262">SUM(AV244+AV249+AV260)</f>
        <v>3997.4300000000003</v>
      </c>
      <c r="AW262" s="220">
        <f t="shared" si="7"/>
        <v>24368</v>
      </c>
      <c r="AX262" s="220">
        <f t="shared" si="7"/>
        <v>1556</v>
      </c>
      <c r="AY262" s="220">
        <f t="shared" si="7"/>
        <v>1141</v>
      </c>
      <c r="AZ262" s="220" t="e">
        <f t="shared" si="7"/>
        <v>#REF!</v>
      </c>
      <c r="BA262" s="220">
        <f t="shared" si="7"/>
        <v>930</v>
      </c>
      <c r="BB262" s="203">
        <f t="shared" si="7"/>
        <v>1751.36</v>
      </c>
      <c r="BC262" s="220">
        <f t="shared" si="7"/>
        <v>212</v>
      </c>
      <c r="BD262" s="203">
        <f t="shared" si="7"/>
        <v>542.0799999999999</v>
      </c>
      <c r="BE262" s="220">
        <f t="shared" si="7"/>
        <v>1552</v>
      </c>
      <c r="BF262" s="203">
        <f t="shared" si="7"/>
        <v>15.518652962948817</v>
      </c>
      <c r="BG262" s="203">
        <f t="shared" si="7"/>
        <v>34.272351014124325</v>
      </c>
      <c r="BH262" s="203">
        <f t="shared" si="7"/>
        <v>18.449676585479757</v>
      </c>
      <c r="BI262" s="220">
        <f t="shared" si="7"/>
        <v>375</v>
      </c>
      <c r="BJ262" s="203">
        <f t="shared" si="7"/>
        <v>13.521243026922143</v>
      </c>
      <c r="BK262" s="203">
        <f t="shared" si="7"/>
        <v>54.08497210768857</v>
      </c>
      <c r="BL262" s="220">
        <f t="shared" si="7"/>
        <v>0</v>
      </c>
      <c r="BM262" s="203">
        <f>SUM(BM258:BM260)</f>
        <v>1745.76</v>
      </c>
      <c r="BN262" s="203">
        <f>SUM(BN258:BN260)</f>
        <v>1153.22</v>
      </c>
    </row>
    <row r="263" spans="45:66" ht="30">
      <c r="AS263" s="198"/>
      <c r="AT263" s="184"/>
      <c r="AU263" s="184"/>
      <c r="AV263" s="184"/>
      <c r="AW263" s="184"/>
      <c r="AX263" s="184"/>
      <c r="AY263" s="184"/>
      <c r="AZ263" s="184"/>
      <c r="BA263" s="184"/>
      <c r="BB263" s="203"/>
      <c r="BC263" s="184"/>
      <c r="BD263" s="184"/>
      <c r="BE263" s="184"/>
      <c r="BF263" s="203"/>
      <c r="BG263" s="203"/>
      <c r="BH263" s="203"/>
      <c r="BI263" s="184"/>
      <c r="BJ263" s="184"/>
      <c r="BK263" s="184"/>
      <c r="BL263" s="184"/>
      <c r="BM263" s="184"/>
      <c r="BN263" s="184"/>
    </row>
    <row r="264" spans="45:66" ht="30">
      <c r="AS264" s="1795" t="s">
        <v>117</v>
      </c>
      <c r="AT264" s="1795"/>
      <c r="AU264" s="184">
        <f>SUM('Sh1-Breakup'!CI21)</f>
        <v>15972</v>
      </c>
      <c r="AV264" s="184">
        <f>SUM('Sh1-Breakup'!CJ21)</f>
        <v>19684.766000000003</v>
      </c>
      <c r="AW264" s="184">
        <f>SUM('Sh1-Breakup'!CK21)</f>
        <v>127776</v>
      </c>
      <c r="AX264" s="184">
        <f>SUM('Sh1-Breakup'!CL21)</f>
        <v>20791</v>
      </c>
      <c r="AY264" s="184">
        <f>SUM('Sh1-Breakup'!CO21)</f>
        <v>5403</v>
      </c>
      <c r="AZ264" s="184" t="e">
        <f>SUM('Sh1-Breakup'!#REF!)</f>
        <v>#REF!</v>
      </c>
      <c r="BA264" s="184">
        <f>SUM('Sh1-Breakup'!CP21)</f>
        <v>4346</v>
      </c>
      <c r="BB264" s="203">
        <f>SUM('Sh1-Breakup'!CQ21)</f>
        <v>8358.19</v>
      </c>
      <c r="BC264" s="184">
        <f>SUM('Sh1-Breakup'!CR21)</f>
        <v>1610</v>
      </c>
      <c r="BD264" s="184">
        <f>SUM('Sh1-Breakup'!CS21)</f>
        <v>3932.5299999999997</v>
      </c>
      <c r="BE264" s="184">
        <f>SUM('Sh1-Breakup'!CT21)</f>
        <v>9963</v>
      </c>
      <c r="BF264" s="203">
        <f>SUM('Sh1-Breakup'!DA21)</f>
        <v>10.0801402454295</v>
      </c>
      <c r="BG264" s="203">
        <f>SUM('Sh1-Breakup'!DB21)</f>
        <v>19.97752983195228</v>
      </c>
      <c r="BH264" s="203">
        <f>SUM('Sh1-Breakup'!DC21)</f>
        <v>7.797238918106688</v>
      </c>
      <c r="BI264" s="184">
        <f>SUM('Sh1-Breakup'!DD21)</f>
        <v>1864</v>
      </c>
      <c r="BJ264" s="203">
        <f>SUM('Sh1-Breakup'!DE21)</f>
        <v>2.442565217391304</v>
      </c>
      <c r="BK264" s="203">
        <f>SUM('Sh1-Breakup'!DF21)</f>
        <v>9.770260869565217</v>
      </c>
      <c r="BL264" s="184">
        <f>SUM('Sh1-Breakup'!DG21)</f>
        <v>357</v>
      </c>
      <c r="BM264" s="184" t="s">
        <v>148</v>
      </c>
      <c r="BN264" s="184"/>
    </row>
    <row r="265" spans="45:66" ht="48.75" customHeight="1">
      <c r="AS265" s="1795" t="s">
        <v>118</v>
      </c>
      <c r="AT265" s="1795"/>
      <c r="AU265" s="184">
        <f>SUM('Sh1-Breakup'!CI91)</f>
        <v>103107</v>
      </c>
      <c r="AV265" s="203">
        <f>SUM('Sh1-Breakup'!CJ91)</f>
        <v>138000.00000000003</v>
      </c>
      <c r="AW265" s="184">
        <f>SUM('Sh1-Breakup'!CK91)</f>
        <v>824856</v>
      </c>
      <c r="AX265" s="184">
        <f>SUM('Sh1-Breakup'!CL91)</f>
        <v>264610</v>
      </c>
      <c r="AY265" s="184">
        <f>SUM('Sh1-Breakup'!CO91)</f>
        <v>22850</v>
      </c>
      <c r="AZ265" s="184" t="e">
        <f>SUM('Sh1-Breakup'!#REF!)</f>
        <v>#REF!</v>
      </c>
      <c r="BA265" s="184">
        <f>SUM('Sh1-Breakup'!CP91)</f>
        <v>20908</v>
      </c>
      <c r="BB265" s="203">
        <f>SUM('Sh1-Breakup'!CQ91)</f>
        <v>44160.94</v>
      </c>
      <c r="BC265" s="184">
        <f>SUM('Sh1-Breakup'!CR91)</f>
        <v>9077</v>
      </c>
      <c r="BD265" s="184">
        <f>SUM('Sh1-Breakup'!CS91)</f>
        <v>19606.73</v>
      </c>
      <c r="BE265" s="184">
        <f>SUM('Sh1-Breakup'!CT91)</f>
        <v>61569</v>
      </c>
      <c r="BF265" s="203">
        <f>SUM('Sh1-Breakup'!DA91)</f>
        <v>8.80347600065951</v>
      </c>
      <c r="BG265" s="203">
        <f>SUM('Sh1-Breakup'!DB91)</f>
        <v>14.207775362318836</v>
      </c>
      <c r="BH265" s="203">
        <f>SUM('Sh1-Breakup'!DC91)</f>
        <v>7.46421193517414</v>
      </c>
      <c r="BI265" s="184">
        <f>SUM('Sh1-Breakup'!DD91)</f>
        <v>10794</v>
      </c>
      <c r="BJ265" s="203">
        <f>SUM('Sh1-Breakup'!DE91)</f>
        <v>2.160045169108736</v>
      </c>
      <c r="BK265" s="203">
        <f>SUM('Sh1-Breakup'!DF91)</f>
        <v>8.640180676434944</v>
      </c>
      <c r="BL265" s="184">
        <f>SUM('Sh1-Breakup'!DG91)</f>
        <v>499</v>
      </c>
      <c r="BM265" s="184" t="s">
        <v>148</v>
      </c>
      <c r="BN265" s="184"/>
    </row>
    <row r="266" spans="45:66" ht="12.75"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</sheetData>
  <sheetProtection/>
  <mergeCells count="894">
    <mergeCell ref="DG31:DH31"/>
    <mergeCell ref="DG33:DH33"/>
    <mergeCell ref="DP41:DP43"/>
    <mergeCell ref="CK36:DF36"/>
    <mergeCell ref="DG92:DH92"/>
    <mergeCell ref="DG94:DH94"/>
    <mergeCell ref="DG90:DH90"/>
    <mergeCell ref="DI71:DI74"/>
    <mergeCell ref="DJ71:DJ74"/>
    <mergeCell ref="DK71:DK74"/>
    <mergeCell ref="DR39:DT40"/>
    <mergeCell ref="DP39:DQ40"/>
    <mergeCell ref="AA100:AB100"/>
    <mergeCell ref="DE38:DE42"/>
    <mergeCell ref="DF38:DF42"/>
    <mergeCell ref="AU71:AU74"/>
    <mergeCell ref="AV71:AV74"/>
    <mergeCell ref="DH61:DI61"/>
    <mergeCell ref="DH59:DI59"/>
    <mergeCell ref="BA71:BA74"/>
    <mergeCell ref="ED29:EE29"/>
    <mergeCell ref="BG71:BG74"/>
    <mergeCell ref="BH71:BH74"/>
    <mergeCell ref="DV72:DV74"/>
    <mergeCell ref="DX70:DX74"/>
    <mergeCell ref="DY70:DY74"/>
    <mergeCell ref="DZ70:DZ74"/>
    <mergeCell ref="BZ72:BZ74"/>
    <mergeCell ref="BY72:BY74"/>
    <mergeCell ref="CE70:CE74"/>
    <mergeCell ref="BB71:BB74"/>
    <mergeCell ref="BD71:BD74"/>
    <mergeCell ref="DF70:DF74"/>
    <mergeCell ref="DE70:DE74"/>
    <mergeCell ref="CF70:CF74"/>
    <mergeCell ref="CD72:CD74"/>
    <mergeCell ref="CB70:CD71"/>
    <mergeCell ref="BE71:BE74"/>
    <mergeCell ref="BS71:BS74"/>
    <mergeCell ref="BC70:BE70"/>
    <mergeCell ref="BW72:BW74"/>
    <mergeCell ref="BX72:BX74"/>
    <mergeCell ref="DE108:DE112"/>
    <mergeCell ref="DF108:DF112"/>
    <mergeCell ref="CA72:CA74"/>
    <mergeCell ref="CC72:CC74"/>
    <mergeCell ref="CX72:CX74"/>
    <mergeCell ref="CY72:CY74"/>
    <mergeCell ref="CZ72:CZ74"/>
    <mergeCell ref="CG70:CG74"/>
    <mergeCell ref="EP72:EP74"/>
    <mergeCell ref="DZ108:DZ112"/>
    <mergeCell ref="EA108:EA112"/>
    <mergeCell ref="EH71:EH74"/>
    <mergeCell ref="EL72:EL74"/>
    <mergeCell ref="EM72:EM74"/>
    <mergeCell ref="EN72:EN74"/>
    <mergeCell ref="EN70:EP71"/>
    <mergeCell ref="EO72:EO74"/>
    <mergeCell ref="EB108:EB112"/>
    <mergeCell ref="W174:X174"/>
    <mergeCell ref="AQ108:AQ112"/>
    <mergeCell ref="AR108:AR112"/>
    <mergeCell ref="BQ70:BS70"/>
    <mergeCell ref="BM108:BM112"/>
    <mergeCell ref="DG159:DH159"/>
    <mergeCell ref="DG137:EB137"/>
    <mergeCell ref="DT141:DT143"/>
    <mergeCell ref="DU141:DU143"/>
    <mergeCell ref="DV141:DV143"/>
    <mergeCell ref="EB139:EB143"/>
    <mergeCell ref="DI140:DI143"/>
    <mergeCell ref="DJ140:DJ143"/>
    <mergeCell ref="EK70:EK74"/>
    <mergeCell ref="ED92:EE92"/>
    <mergeCell ref="ED94:EE94"/>
    <mergeCell ref="EI70:EI74"/>
    <mergeCell ref="EJ70:EJ74"/>
    <mergeCell ref="DK140:DK143"/>
    <mergeCell ref="DO141:DO143"/>
    <mergeCell ref="EX70:EX74"/>
    <mergeCell ref="EQ70:ES71"/>
    <mergeCell ref="ET70:ET74"/>
    <mergeCell ref="EU70:EU74"/>
    <mergeCell ref="EV70:EV74"/>
    <mergeCell ref="EW70:EW74"/>
    <mergeCell ref="EQ72:EQ74"/>
    <mergeCell ref="ER72:ER74"/>
    <mergeCell ref="ES72:ES74"/>
    <mergeCell ref="ED61:EE61"/>
    <mergeCell ref="ED63:EE63"/>
    <mergeCell ref="ED68:EY68"/>
    <mergeCell ref="ED69:EV69"/>
    <mergeCell ref="ED70:ED74"/>
    <mergeCell ref="EE70:EE74"/>
    <mergeCell ref="EF70:EH70"/>
    <mergeCell ref="EY70:EY74"/>
    <mergeCell ref="EF71:EF74"/>
    <mergeCell ref="EG71:EG74"/>
    <mergeCell ref="EF40:EF43"/>
    <mergeCell ref="EX39:EX43"/>
    <mergeCell ref="EP41:EP43"/>
    <mergeCell ref="EQ41:EQ43"/>
    <mergeCell ref="ER41:ER43"/>
    <mergeCell ref="ES41:ES43"/>
    <mergeCell ref="EW39:EW43"/>
    <mergeCell ref="EN39:EP40"/>
    <mergeCell ref="EQ39:ES40"/>
    <mergeCell ref="ET39:ET43"/>
    <mergeCell ref="EY39:EY43"/>
    <mergeCell ref="EV39:EV43"/>
    <mergeCell ref="EU39:EU43"/>
    <mergeCell ref="EG40:EG43"/>
    <mergeCell ref="EH40:EH43"/>
    <mergeCell ref="EL41:EL43"/>
    <mergeCell ref="EM41:EM43"/>
    <mergeCell ref="EN41:EN43"/>
    <mergeCell ref="EO41:EO43"/>
    <mergeCell ref="EL39:EM40"/>
    <mergeCell ref="ED31:EE31"/>
    <mergeCell ref="ED33:EE33"/>
    <mergeCell ref="ED37:EY37"/>
    <mergeCell ref="ED38:EV38"/>
    <mergeCell ref="ED39:ED43"/>
    <mergeCell ref="EE39:EE43"/>
    <mergeCell ref="EF39:EH39"/>
    <mergeCell ref="EI39:EI43"/>
    <mergeCell ref="EJ39:EJ43"/>
    <mergeCell ref="EK39:EK43"/>
    <mergeCell ref="EY9:EY13"/>
    <mergeCell ref="EF10:EF13"/>
    <mergeCell ref="EG10:EG13"/>
    <mergeCell ref="EH10:EH13"/>
    <mergeCell ref="EL11:EL13"/>
    <mergeCell ref="EM11:EM13"/>
    <mergeCell ref="EN11:EN13"/>
    <mergeCell ref="EO11:EO13"/>
    <mergeCell ref="EP11:EP13"/>
    <mergeCell ref="EQ11:EQ13"/>
    <mergeCell ref="EQ9:ES10"/>
    <mergeCell ref="ET9:ET13"/>
    <mergeCell ref="EU9:EU13"/>
    <mergeCell ref="EV9:EV13"/>
    <mergeCell ref="EW9:EW13"/>
    <mergeCell ref="EX9:EX13"/>
    <mergeCell ref="ER11:ER13"/>
    <mergeCell ref="ES11:ES13"/>
    <mergeCell ref="ED7:EY7"/>
    <mergeCell ref="ED8:EV8"/>
    <mergeCell ref="ED9:ED13"/>
    <mergeCell ref="EE9:EE13"/>
    <mergeCell ref="EF9:EH9"/>
    <mergeCell ref="EI9:EI13"/>
    <mergeCell ref="EJ9:EJ13"/>
    <mergeCell ref="EK9:EK13"/>
    <mergeCell ref="EL9:EM10"/>
    <mergeCell ref="EN9:EP10"/>
    <mergeCell ref="DP141:DP143"/>
    <mergeCell ref="DQ141:DQ143"/>
    <mergeCell ref="DN139:DN143"/>
    <mergeCell ref="DQ139:DS140"/>
    <mergeCell ref="DG161:DH161"/>
    <mergeCell ref="DG163:DH163"/>
    <mergeCell ref="DR141:DR143"/>
    <mergeCell ref="DS141:DS143"/>
    <mergeCell ref="DG7:EB7"/>
    <mergeCell ref="DH37:EC37"/>
    <mergeCell ref="DG68:EB68"/>
    <mergeCell ref="DG106:EB106"/>
    <mergeCell ref="DY139:DY143"/>
    <mergeCell ref="DZ139:DZ143"/>
    <mergeCell ref="EA139:EA143"/>
    <mergeCell ref="DT139:DV140"/>
    <mergeCell ref="DW139:DW143"/>
    <mergeCell ref="DX139:DX143"/>
    <mergeCell ref="DG128:DH128"/>
    <mergeCell ref="DG130:DH130"/>
    <mergeCell ref="DG132:DH132"/>
    <mergeCell ref="DG138:DY138"/>
    <mergeCell ref="DG139:DG143"/>
    <mergeCell ref="DH139:DH143"/>
    <mergeCell ref="DI139:DK139"/>
    <mergeCell ref="DL139:DL143"/>
    <mergeCell ref="DM139:DM143"/>
    <mergeCell ref="DO139:DP140"/>
    <mergeCell ref="DI109:DI112"/>
    <mergeCell ref="DJ109:DJ112"/>
    <mergeCell ref="DK109:DK112"/>
    <mergeCell ref="DO110:DO112"/>
    <mergeCell ref="DP110:DP112"/>
    <mergeCell ref="DQ110:DQ112"/>
    <mergeCell ref="DT108:DV109"/>
    <mergeCell ref="DW108:DW112"/>
    <mergeCell ref="DX108:DX112"/>
    <mergeCell ref="DY108:DY112"/>
    <mergeCell ref="DS110:DS112"/>
    <mergeCell ref="DT110:DT112"/>
    <mergeCell ref="DU110:DU112"/>
    <mergeCell ref="DV110:DV112"/>
    <mergeCell ref="DG107:DY107"/>
    <mergeCell ref="DG108:DG112"/>
    <mergeCell ref="DH108:DH112"/>
    <mergeCell ref="DI108:DK108"/>
    <mergeCell ref="DL108:DL112"/>
    <mergeCell ref="DM108:DM112"/>
    <mergeCell ref="DN108:DN112"/>
    <mergeCell ref="DO108:DP109"/>
    <mergeCell ref="DR110:DR112"/>
    <mergeCell ref="DQ108:DS109"/>
    <mergeCell ref="DO72:DO74"/>
    <mergeCell ref="DW70:DW74"/>
    <mergeCell ref="DQ70:DS71"/>
    <mergeCell ref="DT70:DV71"/>
    <mergeCell ref="DR72:DR74"/>
    <mergeCell ref="DS72:DS74"/>
    <mergeCell ref="DT72:DT74"/>
    <mergeCell ref="DU72:DU74"/>
    <mergeCell ref="DG69:DY69"/>
    <mergeCell ref="DG70:DG74"/>
    <mergeCell ref="DH70:DH74"/>
    <mergeCell ref="DI70:DK70"/>
    <mergeCell ref="DL70:DL74"/>
    <mergeCell ref="DM70:DM74"/>
    <mergeCell ref="DN70:DN74"/>
    <mergeCell ref="DO70:DP71"/>
    <mergeCell ref="DP72:DP74"/>
    <mergeCell ref="DQ72:DQ74"/>
    <mergeCell ref="DH63:DI63"/>
    <mergeCell ref="EB39:EB43"/>
    <mergeCell ref="EC39:EC43"/>
    <mergeCell ref="EL70:EM71"/>
    <mergeCell ref="EA39:EA43"/>
    <mergeCell ref="DJ40:DJ43"/>
    <mergeCell ref="DK40:DK43"/>
    <mergeCell ref="DL40:DL43"/>
    <mergeCell ref="EA70:EA74"/>
    <mergeCell ref="EB70:EB74"/>
    <mergeCell ref="DR41:DR43"/>
    <mergeCell ref="DS41:DS43"/>
    <mergeCell ref="DT41:DT43"/>
    <mergeCell ref="DU41:DU43"/>
    <mergeCell ref="DY39:DY43"/>
    <mergeCell ref="DZ39:DZ43"/>
    <mergeCell ref="DX39:DX43"/>
    <mergeCell ref="DW41:DW43"/>
    <mergeCell ref="DV41:DV43"/>
    <mergeCell ref="DU39:DW40"/>
    <mergeCell ref="DQ41:DQ43"/>
    <mergeCell ref="EA9:EA13"/>
    <mergeCell ref="EB9:EB13"/>
    <mergeCell ref="DH38:DZ38"/>
    <mergeCell ref="DH39:DH43"/>
    <mergeCell ref="DI39:DI43"/>
    <mergeCell ref="DJ39:DL39"/>
    <mergeCell ref="DM39:DM43"/>
    <mergeCell ref="DN39:DN43"/>
    <mergeCell ref="DO39:DO43"/>
    <mergeCell ref="DZ9:DZ13"/>
    <mergeCell ref="AS34:AT34"/>
    <mergeCell ref="AS134:AT134"/>
    <mergeCell ref="AS175:AT175"/>
    <mergeCell ref="BO68:CJ68"/>
    <mergeCell ref="CI38:CI42"/>
    <mergeCell ref="CJ38:CJ42"/>
    <mergeCell ref="BO36:CJ36"/>
    <mergeCell ref="AS147:BN147"/>
    <mergeCell ref="CI9:CI13"/>
    <mergeCell ref="CJ9:CJ13"/>
    <mergeCell ref="CI70:CI74"/>
    <mergeCell ref="CJ70:CJ74"/>
    <mergeCell ref="CH70:CH74"/>
    <mergeCell ref="BQ71:BQ74"/>
    <mergeCell ref="BR71:BR74"/>
    <mergeCell ref="BT70:BT74"/>
    <mergeCell ref="BU70:BU74"/>
    <mergeCell ref="CH38:CH42"/>
    <mergeCell ref="BQ39:BQ42"/>
    <mergeCell ref="BM192:BM196"/>
    <mergeCell ref="BN192:BN196"/>
    <mergeCell ref="BM235:BM239"/>
    <mergeCell ref="BN235:BN239"/>
    <mergeCell ref="AS232:BN232"/>
    <mergeCell ref="AU192:AV192"/>
    <mergeCell ref="BA192:BB192"/>
    <mergeCell ref="BC192:BE192"/>
    <mergeCell ref="BF192:BH192"/>
    <mergeCell ref="BC237:BC239"/>
    <mergeCell ref="AL72:AL74"/>
    <mergeCell ref="BM9:BM13"/>
    <mergeCell ref="BN9:BN13"/>
    <mergeCell ref="AS7:BN7"/>
    <mergeCell ref="BM38:BM42"/>
    <mergeCell ref="BN38:BN42"/>
    <mergeCell ref="BM70:BM74"/>
    <mergeCell ref="BN70:BN74"/>
    <mergeCell ref="AS68:BN68"/>
    <mergeCell ref="AT38:AT42"/>
    <mergeCell ref="B109:B113"/>
    <mergeCell ref="H109:H113"/>
    <mergeCell ref="AQ70:AQ74"/>
    <mergeCell ref="AR70:AR74"/>
    <mergeCell ref="AE72:AE74"/>
    <mergeCell ref="AD70:AD74"/>
    <mergeCell ref="AE70:AF71"/>
    <mergeCell ref="AF72:AF74"/>
    <mergeCell ref="AN70:AN74"/>
    <mergeCell ref="AK72:AK74"/>
    <mergeCell ref="K111:K113"/>
    <mergeCell ref="L111:L113"/>
    <mergeCell ref="M111:M113"/>
    <mergeCell ref="P111:P113"/>
    <mergeCell ref="Q109:Q113"/>
    <mergeCell ref="R109:R113"/>
    <mergeCell ref="A7:V7"/>
    <mergeCell ref="U39:U43"/>
    <mergeCell ref="V39:V43"/>
    <mergeCell ref="A36:V36"/>
    <mergeCell ref="T39:T43"/>
    <mergeCell ref="C40:C43"/>
    <mergeCell ref="D40:D43"/>
    <mergeCell ref="E40:E43"/>
    <mergeCell ref="K41:K43"/>
    <mergeCell ref="L41:L43"/>
    <mergeCell ref="AP149:AP153"/>
    <mergeCell ref="AI151:AI153"/>
    <mergeCell ref="AJ151:AJ153"/>
    <mergeCell ref="U9:U13"/>
    <mergeCell ref="V9:V13"/>
    <mergeCell ref="A68:V68"/>
    <mergeCell ref="U71:U75"/>
    <mergeCell ref="V71:V75"/>
    <mergeCell ref="V109:V113"/>
    <mergeCell ref="A109:A113"/>
    <mergeCell ref="AS265:AT265"/>
    <mergeCell ref="BA70:BB70"/>
    <mergeCell ref="BF150:BH150"/>
    <mergeCell ref="BC150:BE150"/>
    <mergeCell ref="AS106:BN106"/>
    <mergeCell ref="AS264:AT264"/>
    <mergeCell ref="AT235:AT239"/>
    <mergeCell ref="AS235:AS239"/>
    <mergeCell ref="AS262:AT262"/>
    <mergeCell ref="BM150:BM154"/>
    <mergeCell ref="BN150:BN154"/>
    <mergeCell ref="BN108:BN112"/>
    <mergeCell ref="BJ70:BJ74"/>
    <mergeCell ref="BK70:BK74"/>
    <mergeCell ref="BL70:BL74"/>
    <mergeCell ref="BK150:BK154"/>
    <mergeCell ref="BL150:BL154"/>
    <mergeCell ref="BJ108:BJ112"/>
    <mergeCell ref="BK108:BK112"/>
    <mergeCell ref="BL108:BL112"/>
    <mergeCell ref="AE149:AF150"/>
    <mergeCell ref="AE151:AE153"/>
    <mergeCell ref="AF151:AF153"/>
    <mergeCell ref="AG151:AG153"/>
    <mergeCell ref="AH151:AH153"/>
    <mergeCell ref="AG149:AI150"/>
    <mergeCell ref="BR39:BR42"/>
    <mergeCell ref="BS39:BS42"/>
    <mergeCell ref="BW40:BW42"/>
    <mergeCell ref="CA40:CA42"/>
    <mergeCell ref="CB40:CB42"/>
    <mergeCell ref="CF38:CF42"/>
    <mergeCell ref="CG38:CG42"/>
    <mergeCell ref="CB38:CD39"/>
    <mergeCell ref="AN149:AN153"/>
    <mergeCell ref="BX40:BX42"/>
    <mergeCell ref="BT38:BT42"/>
    <mergeCell ref="W147:AP147"/>
    <mergeCell ref="BO70:BO74"/>
    <mergeCell ref="W149:W153"/>
    <mergeCell ref="AB149:AB153"/>
    <mergeCell ref="AA150:AA153"/>
    <mergeCell ref="W148:AO148"/>
    <mergeCell ref="AO149:AO153"/>
    <mergeCell ref="X149:X153"/>
    <mergeCell ref="Y149:AA149"/>
    <mergeCell ref="AL151:AL153"/>
    <mergeCell ref="AJ149:AL150"/>
    <mergeCell ref="AM149:AM153"/>
    <mergeCell ref="Y150:Y153"/>
    <mergeCell ref="Z150:Z153"/>
    <mergeCell ref="AC149:AC153"/>
    <mergeCell ref="AD149:AD153"/>
    <mergeCell ref="AK151:AK153"/>
    <mergeCell ref="BO37:CG37"/>
    <mergeCell ref="BO38:BO42"/>
    <mergeCell ref="BP38:BP42"/>
    <mergeCell ref="BU38:BU42"/>
    <mergeCell ref="BF108:BH108"/>
    <mergeCell ref="CC40:CC42"/>
    <mergeCell ref="CD40:CD42"/>
    <mergeCell ref="CE38:CE42"/>
    <mergeCell ref="BP70:BP74"/>
    <mergeCell ref="AP70:AP74"/>
    <mergeCell ref="BW70:BX71"/>
    <mergeCell ref="BY70:CA71"/>
    <mergeCell ref="AU70:AV70"/>
    <mergeCell ref="CB72:CB74"/>
    <mergeCell ref="BC71:BC74"/>
    <mergeCell ref="BF71:BF74"/>
    <mergeCell ref="BI70:BI74"/>
    <mergeCell ref="BV70:BV74"/>
    <mergeCell ref="W36:AR36"/>
    <mergeCell ref="BY40:BY42"/>
    <mergeCell ref="BV38:BV42"/>
    <mergeCell ref="BW38:BX39"/>
    <mergeCell ref="BY38:CA39"/>
    <mergeCell ref="BQ38:BS38"/>
    <mergeCell ref="BZ40:BZ42"/>
    <mergeCell ref="AQ38:AQ42"/>
    <mergeCell ref="AU38:AV38"/>
    <mergeCell ref="AR38:AR42"/>
    <mergeCell ref="AU150:AV150"/>
    <mergeCell ref="BF38:BH38"/>
    <mergeCell ref="BI38:BI42"/>
    <mergeCell ref="AW39:AW42"/>
    <mergeCell ref="BK235:BK239"/>
    <mergeCell ref="BL235:BL239"/>
    <mergeCell ref="AU236:AU239"/>
    <mergeCell ref="AV236:AV239"/>
    <mergeCell ref="AW236:AW239"/>
    <mergeCell ref="AU108:AV108"/>
    <mergeCell ref="AP108:AP112"/>
    <mergeCell ref="AO70:AO74"/>
    <mergeCell ref="BC108:BE109"/>
    <mergeCell ref="BA108:BB109"/>
    <mergeCell ref="AS97:AT97"/>
    <mergeCell ref="AT70:AT74"/>
    <mergeCell ref="AS70:AS74"/>
    <mergeCell ref="AW71:AW74"/>
    <mergeCell ref="W106:AP106"/>
    <mergeCell ref="AM108:AM112"/>
    <mergeCell ref="AH110:AH112"/>
    <mergeCell ref="AG108:AI109"/>
    <mergeCell ref="AB108:AB112"/>
    <mergeCell ref="AC108:AC112"/>
    <mergeCell ref="AG110:AG112"/>
    <mergeCell ref="AO108:AO112"/>
    <mergeCell ref="AE108:AF109"/>
    <mergeCell ref="Z109:Z112"/>
    <mergeCell ref="AK110:AK112"/>
    <mergeCell ref="AN108:AN112"/>
    <mergeCell ref="AF110:AF112"/>
    <mergeCell ref="AE110:AE112"/>
    <mergeCell ref="AJ40:AJ42"/>
    <mergeCell ref="AG70:AI71"/>
    <mergeCell ref="AM38:AM42"/>
    <mergeCell ref="AE40:AE42"/>
    <mergeCell ref="AJ38:AL39"/>
    <mergeCell ref="AI72:AI74"/>
    <mergeCell ref="AL110:AL112"/>
    <mergeCell ref="AC38:AC42"/>
    <mergeCell ref="AM70:AM74"/>
    <mergeCell ref="AL40:AL42"/>
    <mergeCell ref="AJ72:AJ74"/>
    <mergeCell ref="AJ70:AL71"/>
    <mergeCell ref="AG72:AG74"/>
    <mergeCell ref="AH72:AH74"/>
    <mergeCell ref="AI110:AI112"/>
    <mergeCell ref="AC70:AC74"/>
    <mergeCell ref="W68:AR68"/>
    <mergeCell ref="I109:J110"/>
    <mergeCell ref="J111:J113"/>
    <mergeCell ref="N111:N113"/>
    <mergeCell ref="S109:S113"/>
    <mergeCell ref="T109:T113"/>
    <mergeCell ref="W108:W112"/>
    <mergeCell ref="Y108:AA108"/>
    <mergeCell ref="AJ108:AL109"/>
    <mergeCell ref="H39:H43"/>
    <mergeCell ref="AD38:AD42"/>
    <mergeCell ref="Y70:AA70"/>
    <mergeCell ref="Y71:Y74"/>
    <mergeCell ref="AB70:AB74"/>
    <mergeCell ref="Z71:Z74"/>
    <mergeCell ref="M73:M75"/>
    <mergeCell ref="Y39:Y42"/>
    <mergeCell ref="AA71:AA74"/>
    <mergeCell ref="O73:O75"/>
    <mergeCell ref="Y109:Y112"/>
    <mergeCell ref="U109:U113"/>
    <mergeCell ref="W69:AO69"/>
    <mergeCell ref="AE38:AF39"/>
    <mergeCell ref="X70:X74"/>
    <mergeCell ref="S71:S75"/>
    <mergeCell ref="AK40:AK42"/>
    <mergeCell ref="Y38:AA38"/>
    <mergeCell ref="AB38:AB42"/>
    <mergeCell ref="AG38:AI39"/>
    <mergeCell ref="P73:P75"/>
    <mergeCell ref="N71:P72"/>
    <mergeCell ref="Q71:Q75"/>
    <mergeCell ref="R71:R75"/>
    <mergeCell ref="N73:N75"/>
    <mergeCell ref="I111:I113"/>
    <mergeCell ref="O111:O113"/>
    <mergeCell ref="K73:K75"/>
    <mergeCell ref="K109:M110"/>
    <mergeCell ref="N109:P110"/>
    <mergeCell ref="R39:R43"/>
    <mergeCell ref="S39:S43"/>
    <mergeCell ref="N41:N43"/>
    <mergeCell ref="I39:J40"/>
    <mergeCell ref="K39:M40"/>
    <mergeCell ref="W70:W74"/>
    <mergeCell ref="T71:T75"/>
    <mergeCell ref="I71:J72"/>
    <mergeCell ref="I73:I75"/>
    <mergeCell ref="J73:J75"/>
    <mergeCell ref="C72:C75"/>
    <mergeCell ref="D72:D75"/>
    <mergeCell ref="E72:E75"/>
    <mergeCell ref="C109:E109"/>
    <mergeCell ref="F109:F113"/>
    <mergeCell ref="G109:G113"/>
    <mergeCell ref="C110:C113"/>
    <mergeCell ref="D110:D113"/>
    <mergeCell ref="E110:E113"/>
    <mergeCell ref="A106:V106"/>
    <mergeCell ref="K71:M72"/>
    <mergeCell ref="L73:L75"/>
    <mergeCell ref="M41:M43"/>
    <mergeCell ref="N39:P40"/>
    <mergeCell ref="A71:A75"/>
    <mergeCell ref="B71:B75"/>
    <mergeCell ref="C71:E71"/>
    <mergeCell ref="F71:F75"/>
    <mergeCell ref="G71:G75"/>
    <mergeCell ref="H71:H75"/>
    <mergeCell ref="Q39:Q43"/>
    <mergeCell ref="A39:A43"/>
    <mergeCell ref="B39:B43"/>
    <mergeCell ref="C39:E39"/>
    <mergeCell ref="F39:F43"/>
    <mergeCell ref="I41:I43"/>
    <mergeCell ref="J41:J43"/>
    <mergeCell ref="G39:G43"/>
    <mergeCell ref="O41:O43"/>
    <mergeCell ref="P41:P43"/>
    <mergeCell ref="DI10:DI13"/>
    <mergeCell ref="DJ10:DJ13"/>
    <mergeCell ref="DK10:DK13"/>
    <mergeCell ref="DO11:DO13"/>
    <mergeCell ref="DP11:DP13"/>
    <mergeCell ref="DQ11:DQ13"/>
    <mergeCell ref="DO9:DP10"/>
    <mergeCell ref="DG8:DY8"/>
    <mergeCell ref="DG9:DG13"/>
    <mergeCell ref="DH9:DH13"/>
    <mergeCell ref="DI9:DK9"/>
    <mergeCell ref="DL9:DL13"/>
    <mergeCell ref="DM9:DM13"/>
    <mergeCell ref="DN9:DN13"/>
    <mergeCell ref="DR11:DR13"/>
    <mergeCell ref="DS11:DS13"/>
    <mergeCell ref="DT11:DT13"/>
    <mergeCell ref="CV11:CV13"/>
    <mergeCell ref="CW11:CW13"/>
    <mergeCell ref="CX11:CX13"/>
    <mergeCell ref="DY9:DY13"/>
    <mergeCell ref="DU11:DU13"/>
    <mergeCell ref="DV11:DV13"/>
    <mergeCell ref="DT9:DV10"/>
    <mergeCell ref="DW9:DW13"/>
    <mergeCell ref="DX9:DX13"/>
    <mergeCell ref="DQ9:DS10"/>
    <mergeCell ref="CM10:CM13"/>
    <mergeCell ref="CN10:CN13"/>
    <mergeCell ref="CO10:CO13"/>
    <mergeCell ref="CS11:CS13"/>
    <mergeCell ref="CT11:CT13"/>
    <mergeCell ref="CU11:CU13"/>
    <mergeCell ref="DA9:DA13"/>
    <mergeCell ref="DB9:DB13"/>
    <mergeCell ref="DC9:DC13"/>
    <mergeCell ref="CY11:CY13"/>
    <mergeCell ref="CZ11:CZ13"/>
    <mergeCell ref="DD9:DD13"/>
    <mergeCell ref="CK8:DC8"/>
    <mergeCell ref="CK9:CK13"/>
    <mergeCell ref="CL9:CL13"/>
    <mergeCell ref="CM9:CO9"/>
    <mergeCell ref="CP9:CP13"/>
    <mergeCell ref="CQ9:CQ13"/>
    <mergeCell ref="CR9:CR13"/>
    <mergeCell ref="CS9:CT10"/>
    <mergeCell ref="CU9:CW10"/>
    <mergeCell ref="CX9:CZ10"/>
    <mergeCell ref="CH9:CH13"/>
    <mergeCell ref="BQ10:BQ13"/>
    <mergeCell ref="BR10:BR13"/>
    <mergeCell ref="BS10:BS13"/>
    <mergeCell ref="BW11:BW13"/>
    <mergeCell ref="BX11:BX13"/>
    <mergeCell ref="BY11:BY13"/>
    <mergeCell ref="BZ11:BZ13"/>
    <mergeCell ref="CA11:CA13"/>
    <mergeCell ref="CB11:CB13"/>
    <mergeCell ref="BY9:CA10"/>
    <mergeCell ref="CB9:CD10"/>
    <mergeCell ref="CE9:CE13"/>
    <mergeCell ref="CF9:CF13"/>
    <mergeCell ref="CG9:CG13"/>
    <mergeCell ref="CC11:CC13"/>
    <mergeCell ref="CD11:CD13"/>
    <mergeCell ref="AR9:AR13"/>
    <mergeCell ref="AJ11:AJ13"/>
    <mergeCell ref="BO8:CG8"/>
    <mergeCell ref="BO9:BO13"/>
    <mergeCell ref="BP9:BP13"/>
    <mergeCell ref="BQ9:BS9"/>
    <mergeCell ref="BT9:BT13"/>
    <mergeCell ref="BU9:BU13"/>
    <mergeCell ref="BV9:BV13"/>
    <mergeCell ref="BW9:BX10"/>
    <mergeCell ref="AF11:AF13"/>
    <mergeCell ref="AG11:AG13"/>
    <mergeCell ref="AT9:AT13"/>
    <mergeCell ref="AV10:AV13"/>
    <mergeCell ref="AW10:AW13"/>
    <mergeCell ref="AN9:AN13"/>
    <mergeCell ref="AU10:AU13"/>
    <mergeCell ref="AI11:AI13"/>
    <mergeCell ref="AP9:AP13"/>
    <mergeCell ref="AQ9:AQ13"/>
    <mergeCell ref="AJ9:AL10"/>
    <mergeCell ref="AM9:AM13"/>
    <mergeCell ref="AO9:AO13"/>
    <mergeCell ref="AK11:AK13"/>
    <mergeCell ref="AL11:AL13"/>
    <mergeCell ref="AB9:AB13"/>
    <mergeCell ref="AC9:AC13"/>
    <mergeCell ref="AD9:AD13"/>
    <mergeCell ref="AE9:AF10"/>
    <mergeCell ref="AG9:AI10"/>
    <mergeCell ref="AH11:AH13"/>
    <mergeCell ref="O11:O13"/>
    <mergeCell ref="P11:P13"/>
    <mergeCell ref="R9:R13"/>
    <mergeCell ref="Q9:Q13"/>
    <mergeCell ref="K9:M10"/>
    <mergeCell ref="Y10:Y13"/>
    <mergeCell ref="Z10:Z13"/>
    <mergeCell ref="AA10:AA13"/>
    <mergeCell ref="AE11:AE13"/>
    <mergeCell ref="W7:AP7"/>
    <mergeCell ref="W8:AO8"/>
    <mergeCell ref="W9:W13"/>
    <mergeCell ref="X9:X13"/>
    <mergeCell ref="Y9:AA9"/>
    <mergeCell ref="A8:S8"/>
    <mergeCell ref="A9:A13"/>
    <mergeCell ref="B9:B13"/>
    <mergeCell ref="C9:E9"/>
    <mergeCell ref="F9:F13"/>
    <mergeCell ref="N11:N13"/>
    <mergeCell ref="N9:P10"/>
    <mergeCell ref="H9:H13"/>
    <mergeCell ref="M11:M13"/>
    <mergeCell ref="T9:T13"/>
    <mergeCell ref="L11:L13"/>
    <mergeCell ref="S9:S13"/>
    <mergeCell ref="C10:C13"/>
    <mergeCell ref="D10:D13"/>
    <mergeCell ref="E10:E13"/>
    <mergeCell ref="I11:I13"/>
    <mergeCell ref="J11:J13"/>
    <mergeCell ref="K11:K13"/>
    <mergeCell ref="I9:J10"/>
    <mergeCell ref="G9:G13"/>
    <mergeCell ref="AS8:BK8"/>
    <mergeCell ref="AS9:AS13"/>
    <mergeCell ref="AU9:AW9"/>
    <mergeCell ref="AX9:AX13"/>
    <mergeCell ref="AY9:AY13"/>
    <mergeCell ref="AZ9:AZ13"/>
    <mergeCell ref="BA9:BB10"/>
    <mergeCell ref="BC9:BE10"/>
    <mergeCell ref="BB11:BB13"/>
    <mergeCell ref="BF9:BH10"/>
    <mergeCell ref="BG11:BG13"/>
    <mergeCell ref="AU235:AV235"/>
    <mergeCell ref="BA235:BB235"/>
    <mergeCell ref="BC235:BE235"/>
    <mergeCell ref="BF235:BH235"/>
    <mergeCell ref="BH11:BH13"/>
    <mergeCell ref="BF70:BH70"/>
    <mergeCell ref="AU39:AU42"/>
    <mergeCell ref="AV39:AV42"/>
    <mergeCell ref="AS36:BN36"/>
    <mergeCell ref="BI9:BI13"/>
    <mergeCell ref="BJ9:BJ13"/>
    <mergeCell ref="BK9:BK13"/>
    <mergeCell ref="BL9:BL13"/>
    <mergeCell ref="BA11:BA13"/>
    <mergeCell ref="W32:X32"/>
    <mergeCell ref="BC11:BC13"/>
    <mergeCell ref="BD11:BD13"/>
    <mergeCell ref="BE11:BE13"/>
    <mergeCell ref="BF11:BF13"/>
    <mergeCell ref="W33:X33"/>
    <mergeCell ref="W34:X34"/>
    <mergeCell ref="W61:X61"/>
    <mergeCell ref="W62:X62"/>
    <mergeCell ref="W63:X63"/>
    <mergeCell ref="W37:AO37"/>
    <mergeCell ref="W38:W42"/>
    <mergeCell ref="X38:X42"/>
    <mergeCell ref="AN38:AN42"/>
    <mergeCell ref="AO38:AO42"/>
    <mergeCell ref="W134:X134"/>
    <mergeCell ref="BO90:BP90"/>
    <mergeCell ref="BO91:BP91"/>
    <mergeCell ref="BO93:BP93"/>
    <mergeCell ref="W107:AO107"/>
    <mergeCell ref="AA109:AA112"/>
    <mergeCell ref="AD108:AD112"/>
    <mergeCell ref="AJ110:AJ112"/>
    <mergeCell ref="W97:X97"/>
    <mergeCell ref="W98:X98"/>
    <mergeCell ref="W132:X132"/>
    <mergeCell ref="W133:X133"/>
    <mergeCell ref="AP38:AP42"/>
    <mergeCell ref="AF40:AF42"/>
    <mergeCell ref="AG40:AG42"/>
    <mergeCell ref="AH40:AH42"/>
    <mergeCell ref="AI40:AI42"/>
    <mergeCell ref="Z39:Z42"/>
    <mergeCell ref="AA39:AA42"/>
    <mergeCell ref="X108:X112"/>
    <mergeCell ref="CY40:CY42"/>
    <mergeCell ref="CZ40:CZ42"/>
    <mergeCell ref="CK30:CL30"/>
    <mergeCell ref="CK31:CL31"/>
    <mergeCell ref="CK32:CL32"/>
    <mergeCell ref="CK37:DC37"/>
    <mergeCell ref="CK38:CK42"/>
    <mergeCell ref="CL38:CL42"/>
    <mergeCell ref="CM38:CO38"/>
    <mergeCell ref="CM39:CM42"/>
    <mergeCell ref="CN39:CN42"/>
    <mergeCell ref="CO39:CO42"/>
    <mergeCell ref="CS40:CS42"/>
    <mergeCell ref="CT40:CT42"/>
    <mergeCell ref="CU40:CU42"/>
    <mergeCell ref="CR38:CR42"/>
    <mergeCell ref="CP38:CP42"/>
    <mergeCell ref="CQ38:CQ42"/>
    <mergeCell ref="DC38:DC42"/>
    <mergeCell ref="CS38:CT39"/>
    <mergeCell ref="CU38:CW39"/>
    <mergeCell ref="CX38:CZ39"/>
    <mergeCell ref="DA38:DA42"/>
    <mergeCell ref="DD38:DD42"/>
    <mergeCell ref="CV40:CV42"/>
    <mergeCell ref="CW40:CW42"/>
    <mergeCell ref="DB38:DB42"/>
    <mergeCell ref="CX40:CX42"/>
    <mergeCell ref="CK69:DC69"/>
    <mergeCell ref="CK70:CK74"/>
    <mergeCell ref="CL70:CL74"/>
    <mergeCell ref="CM70:CO70"/>
    <mergeCell ref="CP70:CP74"/>
    <mergeCell ref="CQ70:CQ74"/>
    <mergeCell ref="CR70:CR74"/>
    <mergeCell ref="CS70:CT71"/>
    <mergeCell ref="CU70:CW71"/>
    <mergeCell ref="CX70:CZ71"/>
    <mergeCell ref="DC70:DC74"/>
    <mergeCell ref="CM108:CO108"/>
    <mergeCell ref="CQ108:CQ112"/>
    <mergeCell ref="CY110:CY112"/>
    <mergeCell ref="CZ110:CZ112"/>
    <mergeCell ref="CK106:DF106"/>
    <mergeCell ref="DD70:DD74"/>
    <mergeCell ref="CM71:CM74"/>
    <mergeCell ref="CN71:CN74"/>
    <mergeCell ref="CO71:CO74"/>
    <mergeCell ref="CS72:CS74"/>
    <mergeCell ref="CT72:CT74"/>
    <mergeCell ref="CU72:CU74"/>
    <mergeCell ref="CV72:CV74"/>
    <mergeCell ref="CW72:CW74"/>
    <mergeCell ref="DB70:DB74"/>
    <mergeCell ref="DA70:DA74"/>
    <mergeCell ref="CK91:CL91"/>
    <mergeCell ref="CK89:CL89"/>
    <mergeCell ref="CK90:CL90"/>
    <mergeCell ref="CK107:DC107"/>
    <mergeCell ref="CK108:CK112"/>
    <mergeCell ref="CL108:CL112"/>
    <mergeCell ref="DD108:DD112"/>
    <mergeCell ref="CV110:CV112"/>
    <mergeCell ref="CW110:CW112"/>
    <mergeCell ref="DB108:DB112"/>
    <mergeCell ref="CX110:CX112"/>
    <mergeCell ref="CM109:CM112"/>
    <mergeCell ref="CN109:CN112"/>
    <mergeCell ref="CO109:CO112"/>
    <mergeCell ref="CS110:CS112"/>
    <mergeCell ref="CT110:CT112"/>
    <mergeCell ref="CK60:CL60"/>
    <mergeCell ref="CK61:CL61"/>
    <mergeCell ref="DC108:DC112"/>
    <mergeCell ref="CS108:CT109"/>
    <mergeCell ref="CU108:CW109"/>
    <mergeCell ref="CX108:CZ109"/>
    <mergeCell ref="DA108:DA112"/>
    <mergeCell ref="CU110:CU112"/>
    <mergeCell ref="CR108:CR112"/>
    <mergeCell ref="CP108:CP112"/>
    <mergeCell ref="BH40:BH42"/>
    <mergeCell ref="BO58:BP58"/>
    <mergeCell ref="BO56:BP56"/>
    <mergeCell ref="BI255:BK255"/>
    <mergeCell ref="BO29:BP29"/>
    <mergeCell ref="CK128:CL128"/>
    <mergeCell ref="CK129:CL129"/>
    <mergeCell ref="CK130:CL130"/>
    <mergeCell ref="CK127:CL127"/>
    <mergeCell ref="CK59:CL59"/>
    <mergeCell ref="BK38:BK42"/>
    <mergeCell ref="AY38:AY42"/>
    <mergeCell ref="AX38:AX42"/>
    <mergeCell ref="AZ38:AZ42"/>
    <mergeCell ref="BC38:BD39"/>
    <mergeCell ref="BL38:BL42"/>
    <mergeCell ref="BA40:BA42"/>
    <mergeCell ref="BB40:BB42"/>
    <mergeCell ref="BC40:BC42"/>
    <mergeCell ref="BD40:BD42"/>
    <mergeCell ref="AT108:AT112"/>
    <mergeCell ref="AU109:AU112"/>
    <mergeCell ref="AV109:AV112"/>
    <mergeCell ref="AW109:AW112"/>
    <mergeCell ref="AY108:AY112"/>
    <mergeCell ref="BJ38:BJ42"/>
    <mergeCell ref="BE40:BE42"/>
    <mergeCell ref="BF40:BF42"/>
    <mergeCell ref="BA38:BB39"/>
    <mergeCell ref="BG40:BG42"/>
    <mergeCell ref="BB110:BB112"/>
    <mergeCell ref="BC110:BC112"/>
    <mergeCell ref="BD110:BD112"/>
    <mergeCell ref="BE110:BE112"/>
    <mergeCell ref="BF110:BF112"/>
    <mergeCell ref="AS38:AS42"/>
    <mergeCell ref="AY70:AY74"/>
    <mergeCell ref="AX70:AX74"/>
    <mergeCell ref="AZ70:AZ74"/>
    <mergeCell ref="AS108:AS112"/>
    <mergeCell ref="AZ150:AZ154"/>
    <mergeCell ref="AX108:AX112"/>
    <mergeCell ref="BG110:BG112"/>
    <mergeCell ref="BH110:BH112"/>
    <mergeCell ref="BI108:BI112"/>
    <mergeCell ref="BC152:BC154"/>
    <mergeCell ref="BD152:BD154"/>
    <mergeCell ref="BE152:BE154"/>
    <mergeCell ref="BI150:BI154"/>
    <mergeCell ref="BA110:BA112"/>
    <mergeCell ref="BB152:BB154"/>
    <mergeCell ref="BD237:BD239"/>
    <mergeCell ref="AZ108:AZ112"/>
    <mergeCell ref="AS150:AS154"/>
    <mergeCell ref="AT150:AT154"/>
    <mergeCell ref="AU151:AU154"/>
    <mergeCell ref="AV151:AV154"/>
    <mergeCell ref="AW151:AW154"/>
    <mergeCell ref="AX150:AX154"/>
    <mergeCell ref="AY150:AY154"/>
    <mergeCell ref="BG152:BG154"/>
    <mergeCell ref="BH152:BH154"/>
    <mergeCell ref="BJ150:BJ154"/>
    <mergeCell ref="BI235:BI239"/>
    <mergeCell ref="BJ235:BJ239"/>
    <mergeCell ref="AS189:BN191"/>
    <mergeCell ref="BA237:BA239"/>
    <mergeCell ref="BB237:BB239"/>
    <mergeCell ref="BA150:BB151"/>
    <mergeCell ref="BA152:BA154"/>
    <mergeCell ref="CK68:DF68"/>
    <mergeCell ref="BO7:CJ7"/>
    <mergeCell ref="CK7:DF7"/>
    <mergeCell ref="DE9:DE13"/>
    <mergeCell ref="DF9:DF13"/>
    <mergeCell ref="BE237:BE239"/>
    <mergeCell ref="BF237:BF239"/>
    <mergeCell ref="BG237:BG239"/>
    <mergeCell ref="BH237:BH239"/>
    <mergeCell ref="BF152:BF154"/>
  </mergeCells>
  <printOptions horizontalCentered="1"/>
  <pageMargins left="0.25" right="0.25" top="0.75" bottom="0.75" header="0.3" footer="0.3"/>
  <pageSetup horizontalDpi="600" verticalDpi="600" orientation="landscape" paperSize="9" scale="30" r:id="rId1"/>
  <rowBreaks count="7" manualBreakCount="7">
    <brk id="35" max="164" man="1"/>
    <brk id="65" max="164" man="1"/>
    <brk id="103" max="164" man="1"/>
    <brk id="135" max="164" man="1"/>
    <brk id="181" max="166" man="1"/>
    <brk id="218" max="164" man="1"/>
    <brk id="265" max="164" man="1"/>
  </rowBreaks>
  <colBreaks count="8" manualBreakCount="8">
    <brk id="22" max="278" man="1"/>
    <brk id="44" max="278" man="1"/>
    <brk id="66" max="278" man="1"/>
    <brk id="88" max="278" man="1"/>
    <brk id="110" max="278" man="1"/>
    <brk id="132" max="278" man="1"/>
    <brk id="133" max="278" man="1"/>
    <brk id="155" max="27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6">
      <selection activeCell="H69" sqref="H69"/>
    </sheetView>
  </sheetViews>
  <sheetFormatPr defaultColWidth="9.140625" defaultRowHeight="12.75"/>
  <cols>
    <col min="1" max="1" width="4.57421875" style="0" customWidth="1"/>
    <col min="2" max="2" width="20.00390625" style="0" customWidth="1"/>
    <col min="3" max="3" width="10.00390625" style="0" customWidth="1"/>
    <col min="4" max="4" width="8.28125" style="0" customWidth="1"/>
    <col min="5" max="5" width="8.57421875" style="0" customWidth="1"/>
    <col min="6" max="6" width="7.7109375" style="0" customWidth="1"/>
    <col min="7" max="7" width="8.7109375" style="0" customWidth="1"/>
    <col min="8" max="8" width="8.00390625" style="0" customWidth="1"/>
    <col min="9" max="9" width="10.00390625" style="0" customWidth="1"/>
    <col min="10" max="10" width="8.57421875" style="0" customWidth="1"/>
    <col min="11" max="11" width="9.7109375" style="0" customWidth="1"/>
    <col min="12" max="12" width="10.00390625" style="0" customWidth="1"/>
    <col min="13" max="13" width="10.28125" style="0" customWidth="1"/>
    <col min="14" max="14" width="11.00390625" style="0" customWidth="1"/>
    <col min="15" max="15" width="16.8515625" style="0" customWidth="1"/>
    <col min="16" max="16" width="16.28125" style="0" customWidth="1"/>
  </cols>
  <sheetData>
    <row r="1" spans="1:13" ht="31.5" customHeight="1" thickBot="1">
      <c r="A1" s="1946" t="s">
        <v>501</v>
      </c>
      <c r="B1" s="1947"/>
      <c r="C1" s="1947"/>
      <c r="D1" s="1947"/>
      <c r="E1" s="1947"/>
      <c r="F1" s="1947"/>
      <c r="G1" s="1947"/>
      <c r="H1" s="1947"/>
      <c r="I1" s="1947"/>
      <c r="J1" s="1947"/>
      <c r="K1" s="1947"/>
      <c r="L1" s="1947"/>
      <c r="M1" s="1948"/>
    </row>
    <row r="2" spans="10:13" ht="13.5" customHeight="1" thickBot="1">
      <c r="J2" s="1965" t="s">
        <v>327</v>
      </c>
      <c r="K2" s="1966"/>
      <c r="L2" s="1952" t="s">
        <v>391</v>
      </c>
      <c r="M2" s="1746" t="s">
        <v>390</v>
      </c>
    </row>
    <row r="3" spans="1:13" ht="16.5" thickBot="1">
      <c r="A3" s="1958" t="s">
        <v>263</v>
      </c>
      <c r="B3" s="1981" t="s">
        <v>328</v>
      </c>
      <c r="C3" s="1601" t="s">
        <v>468</v>
      </c>
      <c r="D3" s="1971" t="s">
        <v>329</v>
      </c>
      <c r="E3" s="1972"/>
      <c r="F3" s="1972"/>
      <c r="G3" s="1972"/>
      <c r="H3" s="1977" t="s">
        <v>330</v>
      </c>
      <c r="I3" s="1978"/>
      <c r="J3" s="1967" t="s">
        <v>331</v>
      </c>
      <c r="K3" s="1968"/>
      <c r="L3" s="1953"/>
      <c r="M3" s="1746"/>
    </row>
    <row r="4" spans="1:13" ht="32.25" customHeight="1" thickBot="1">
      <c r="A4" s="1959"/>
      <c r="B4" s="1982"/>
      <c r="C4" s="1960"/>
      <c r="D4" s="1973" t="s">
        <v>469</v>
      </c>
      <c r="E4" s="1974"/>
      <c r="F4" s="1975" t="s">
        <v>470</v>
      </c>
      <c r="G4" s="1976"/>
      <c r="H4" s="1979"/>
      <c r="I4" s="1980"/>
      <c r="J4" s="1969"/>
      <c r="K4" s="1970"/>
      <c r="L4" s="1954"/>
      <c r="M4" s="1951"/>
    </row>
    <row r="5" spans="1:15" ht="13.5" customHeight="1" thickBot="1">
      <c r="A5" s="578"/>
      <c r="B5" s="590" t="s">
        <v>86</v>
      </c>
      <c r="C5" s="689"/>
      <c r="D5" s="11" t="s">
        <v>332</v>
      </c>
      <c r="E5" s="52" t="s">
        <v>264</v>
      </c>
      <c r="F5" s="11" t="s">
        <v>332</v>
      </c>
      <c r="G5" s="17" t="s">
        <v>264</v>
      </c>
      <c r="H5" s="338" t="s">
        <v>332</v>
      </c>
      <c r="I5" s="345" t="s">
        <v>264</v>
      </c>
      <c r="J5" s="492" t="s">
        <v>333</v>
      </c>
      <c r="K5" s="492" t="s">
        <v>264</v>
      </c>
      <c r="L5" s="492" t="s">
        <v>264</v>
      </c>
      <c r="M5" s="343" t="s">
        <v>264</v>
      </c>
      <c r="O5" s="695"/>
    </row>
    <row r="6" spans="1:14" ht="14.25">
      <c r="A6" s="26">
        <v>1</v>
      </c>
      <c r="B6" s="1306" t="s">
        <v>19</v>
      </c>
      <c r="C6" s="1326">
        <v>405.4</v>
      </c>
      <c r="D6" s="9">
        <v>37</v>
      </c>
      <c r="E6" s="10">
        <v>56.36</v>
      </c>
      <c r="F6" s="9">
        <f>SUM(H6)-D6</f>
        <v>0</v>
      </c>
      <c r="G6" s="469">
        <f>SUM(I6)-E6</f>
        <v>0</v>
      </c>
      <c r="H6" s="33">
        <f>SUM('Sh1-Breakup'!CP10)</f>
        <v>37</v>
      </c>
      <c r="I6" s="34">
        <f>SUM('Sh1-Breakup'!CQ10)</f>
        <v>56.36</v>
      </c>
      <c r="J6" s="485">
        <f>SUM('Sh1-Breakup'!CR10)</f>
        <v>17</v>
      </c>
      <c r="K6" s="470">
        <f>SUM('Sh1-Breakup'!CS10)</f>
        <v>19.740000000000002</v>
      </c>
      <c r="L6" s="470">
        <f>SUM(I6-K6)</f>
        <v>36.62</v>
      </c>
      <c r="M6" s="34">
        <f>SUM('Finance statement'!I9)</f>
        <v>195.23999999999995</v>
      </c>
      <c r="N6" s="73"/>
    </row>
    <row r="7" spans="1:17" ht="16.5" customHeight="1">
      <c r="A7" s="22">
        <v>2</v>
      </c>
      <c r="B7" s="1060" t="s">
        <v>20</v>
      </c>
      <c r="C7" s="548">
        <v>1161.61</v>
      </c>
      <c r="D7" s="3">
        <v>7</v>
      </c>
      <c r="E7" s="369">
        <v>8.75</v>
      </c>
      <c r="F7" s="9">
        <f aca="true" t="shared" si="0" ref="F7:F66">SUM(H7)-D7</f>
        <v>9</v>
      </c>
      <c r="G7" s="469">
        <f aca="true" t="shared" si="1" ref="G7:G66">SUM(I7)-E7</f>
        <v>14.05</v>
      </c>
      <c r="H7" s="33">
        <f>SUM('Sh1-Breakup'!CP11)</f>
        <v>16</v>
      </c>
      <c r="I7" s="34">
        <f>SUM('Sh1-Breakup'!CQ11)</f>
        <v>22.8</v>
      </c>
      <c r="J7" s="485">
        <f>SUM('Sh1-Breakup'!CR11)</f>
        <v>6</v>
      </c>
      <c r="K7" s="493">
        <f>SUM('Sh1-Breakup'!CS11)</f>
        <v>6.98</v>
      </c>
      <c r="L7" s="470">
        <f aca="true" t="shared" si="2" ref="L7:L66">SUM(I7-K7)</f>
        <v>15.82</v>
      </c>
      <c r="M7" s="34">
        <f>SUM('Finance statement'!I10)</f>
        <v>124.78999999999998</v>
      </c>
      <c r="N7" s="79"/>
      <c r="Q7" s="512"/>
    </row>
    <row r="8" spans="1:17" ht="15.75" customHeight="1">
      <c r="A8" s="22">
        <v>3</v>
      </c>
      <c r="B8" s="1060" t="s">
        <v>21</v>
      </c>
      <c r="C8" s="548">
        <v>3101.28</v>
      </c>
      <c r="D8" s="3">
        <v>552</v>
      </c>
      <c r="E8" s="369">
        <v>1190.22</v>
      </c>
      <c r="F8" s="9">
        <f t="shared" si="0"/>
        <v>9</v>
      </c>
      <c r="G8" s="469">
        <f t="shared" si="1"/>
        <v>25.910000000000082</v>
      </c>
      <c r="H8" s="33">
        <f>SUM('Sh1-Breakup'!CP12)</f>
        <v>561</v>
      </c>
      <c r="I8" s="34">
        <f>SUM('Sh1-Breakup'!CQ12)</f>
        <v>1216.13</v>
      </c>
      <c r="J8" s="485">
        <f>SUM('Sh1-Breakup'!CR12)</f>
        <v>296</v>
      </c>
      <c r="K8" s="493">
        <f>SUM('Sh1-Breakup'!CS12)</f>
        <v>719.8</v>
      </c>
      <c r="L8" s="470">
        <f t="shared" si="2"/>
        <v>496.33000000000015</v>
      </c>
      <c r="M8" s="34">
        <f>SUM('Finance statement'!I11)</f>
        <v>61.920000000000186</v>
      </c>
      <c r="N8" s="544"/>
      <c r="Q8" s="512"/>
    </row>
    <row r="9" spans="1:17" ht="16.5" customHeight="1">
      <c r="A9" s="22">
        <v>4</v>
      </c>
      <c r="B9" s="1060" t="s">
        <v>22</v>
      </c>
      <c r="C9" s="548">
        <v>1792.69</v>
      </c>
      <c r="D9" s="3">
        <v>296</v>
      </c>
      <c r="E9" s="369">
        <v>736.02</v>
      </c>
      <c r="F9" s="9">
        <f t="shared" si="0"/>
        <v>2</v>
      </c>
      <c r="G9" s="469">
        <f t="shared" si="1"/>
        <v>3.160000000000082</v>
      </c>
      <c r="H9" s="33">
        <f>SUM('Sh1-Breakup'!CP13)</f>
        <v>298</v>
      </c>
      <c r="I9" s="34">
        <f>SUM('Sh1-Breakup'!CQ13)</f>
        <v>739.1800000000001</v>
      </c>
      <c r="J9" s="485">
        <f>SUM('Sh1-Breakup'!CR13)</f>
        <v>105</v>
      </c>
      <c r="K9" s="493">
        <f>SUM('Sh1-Breakup'!CS13)</f>
        <v>230.25</v>
      </c>
      <c r="L9" s="470">
        <f t="shared" si="2"/>
        <v>508.93000000000006</v>
      </c>
      <c r="M9" s="34">
        <f>SUM('Finance statement'!I12)</f>
        <v>481.1300000000001</v>
      </c>
      <c r="N9" s="544"/>
      <c r="Q9" s="512"/>
    </row>
    <row r="10" spans="1:17" ht="15.75" customHeight="1">
      <c r="A10" s="22">
        <v>5</v>
      </c>
      <c r="B10" s="1060" t="s">
        <v>495</v>
      </c>
      <c r="C10" s="548">
        <v>199.19</v>
      </c>
      <c r="D10" s="3">
        <v>103</v>
      </c>
      <c r="E10" s="369">
        <v>289.75</v>
      </c>
      <c r="F10" s="9">
        <f t="shared" si="0"/>
        <v>0</v>
      </c>
      <c r="G10" s="469">
        <f t="shared" si="1"/>
        <v>0</v>
      </c>
      <c r="H10" s="33">
        <f>SUM('Sh1-Breakup'!CP14)</f>
        <v>103</v>
      </c>
      <c r="I10" s="34">
        <f>SUM('Sh1-Breakup'!CQ14)</f>
        <v>289.75</v>
      </c>
      <c r="J10" s="485">
        <f>SUM('Sh1-Breakup'!CR14)</f>
        <v>25</v>
      </c>
      <c r="K10" s="493">
        <f>SUM('Sh1-Breakup'!CS14)</f>
        <v>50.55</v>
      </c>
      <c r="L10" s="470">
        <f t="shared" si="2"/>
        <v>239.2</v>
      </c>
      <c r="M10" s="34">
        <f>SUM('Finance statement'!I13)</f>
        <v>0.0800000000000125</v>
      </c>
      <c r="N10" s="544"/>
      <c r="Q10" s="512"/>
    </row>
    <row r="11" spans="1:17" ht="15" customHeight="1">
      <c r="A11" s="22"/>
      <c r="B11" s="1060" t="s">
        <v>401</v>
      </c>
      <c r="C11" s="1330">
        <v>1991.88</v>
      </c>
      <c r="D11" s="76">
        <f>SUM(D9:D10)</f>
        <v>399</v>
      </c>
      <c r="E11" s="76">
        <f aca="true" t="shared" si="3" ref="E11:M11">SUM(E9:E10)</f>
        <v>1025.77</v>
      </c>
      <c r="F11" s="76">
        <f t="shared" si="3"/>
        <v>2</v>
      </c>
      <c r="G11" s="76">
        <f t="shared" si="3"/>
        <v>3.160000000000082</v>
      </c>
      <c r="H11" s="76">
        <f t="shared" si="3"/>
        <v>401</v>
      </c>
      <c r="I11" s="76">
        <f t="shared" si="3"/>
        <v>1028.93</v>
      </c>
      <c r="J11" s="76">
        <f t="shared" si="3"/>
        <v>130</v>
      </c>
      <c r="K11" s="76">
        <f t="shared" si="3"/>
        <v>280.8</v>
      </c>
      <c r="L11" s="76">
        <f t="shared" si="3"/>
        <v>748.1300000000001</v>
      </c>
      <c r="M11" s="76">
        <f t="shared" si="3"/>
        <v>481.21000000000015</v>
      </c>
      <c r="N11" s="544"/>
      <c r="Q11" s="512"/>
    </row>
    <row r="12" spans="1:17" ht="15.75" customHeight="1">
      <c r="A12" s="23">
        <v>6</v>
      </c>
      <c r="B12" s="1331" t="s">
        <v>23</v>
      </c>
      <c r="C12" s="1326">
        <v>3368.8360000000002</v>
      </c>
      <c r="D12" s="3">
        <v>366</v>
      </c>
      <c r="E12" s="369">
        <v>675.67</v>
      </c>
      <c r="F12" s="9">
        <f t="shared" si="0"/>
        <v>91</v>
      </c>
      <c r="G12" s="469">
        <f t="shared" si="1"/>
        <v>151.83000000000004</v>
      </c>
      <c r="H12" s="33">
        <f>SUM('Sh1-Breakup'!CP16)</f>
        <v>457</v>
      </c>
      <c r="I12" s="34">
        <f>SUM('Sh1-Breakup'!CQ16)</f>
        <v>827.5</v>
      </c>
      <c r="J12" s="485">
        <f>SUM('Sh1-Breakup'!CR16)</f>
        <v>224</v>
      </c>
      <c r="K12" s="493">
        <f>SUM('Sh1-Breakup'!CS16)</f>
        <v>386.85</v>
      </c>
      <c r="L12" s="470">
        <f t="shared" si="2"/>
        <v>440.65</v>
      </c>
      <c r="M12" s="34">
        <f>SUM('Finance statement'!I15)</f>
        <v>299.9900000000001</v>
      </c>
      <c r="N12" s="544"/>
      <c r="Q12" s="512"/>
    </row>
    <row r="13" spans="1:17" ht="18">
      <c r="A13" s="22">
        <v>7</v>
      </c>
      <c r="B13" s="1060" t="s">
        <v>24</v>
      </c>
      <c r="C13" s="548">
        <v>2993.38</v>
      </c>
      <c r="D13" s="3">
        <v>855</v>
      </c>
      <c r="E13" s="369">
        <v>2131.41</v>
      </c>
      <c r="F13" s="9">
        <f t="shared" si="0"/>
        <v>69</v>
      </c>
      <c r="G13" s="469">
        <f t="shared" si="1"/>
        <v>88.5</v>
      </c>
      <c r="H13" s="33">
        <f>SUM('Sh1-Breakup'!CP17)</f>
        <v>924</v>
      </c>
      <c r="I13" s="34">
        <f>SUM('Sh1-Breakup'!CQ17)</f>
        <v>2219.91</v>
      </c>
      <c r="J13" s="485">
        <f>SUM('Sh1-Breakup'!CR17)</f>
        <v>446</v>
      </c>
      <c r="K13" s="493">
        <f>SUM('Sh1-Breakup'!CS17)</f>
        <v>1277.56</v>
      </c>
      <c r="L13" s="470">
        <f t="shared" si="2"/>
        <v>942.3499999999999</v>
      </c>
      <c r="M13" s="34">
        <f>SUM('Finance statement'!I16)</f>
        <v>314.15999999999985</v>
      </c>
      <c r="N13" s="544"/>
      <c r="Q13" s="512"/>
    </row>
    <row r="14" spans="1:17" ht="16.5" customHeight="1">
      <c r="A14" s="22">
        <v>8</v>
      </c>
      <c r="B14" s="1060" t="s">
        <v>25</v>
      </c>
      <c r="C14" s="548">
        <v>6056.71</v>
      </c>
      <c r="D14" s="3">
        <v>1146</v>
      </c>
      <c r="E14" s="369">
        <v>2434.3</v>
      </c>
      <c r="F14" s="9">
        <f t="shared" si="0"/>
        <v>794</v>
      </c>
      <c r="G14" s="469">
        <f t="shared" si="1"/>
        <v>501.92999999999984</v>
      </c>
      <c r="H14" s="33">
        <f>SUM('Sh1-Breakup'!CP18)</f>
        <v>1940</v>
      </c>
      <c r="I14" s="34">
        <f>SUM('Sh1-Breakup'!CQ18)</f>
        <v>2936.23</v>
      </c>
      <c r="J14" s="485">
        <f>SUM('Sh1-Breakup'!CR18)</f>
        <v>484</v>
      </c>
      <c r="K14" s="493">
        <f>SUM('Sh1-Breakup'!CS18)</f>
        <v>1197</v>
      </c>
      <c r="L14" s="470">
        <f t="shared" si="2"/>
        <v>1739.23</v>
      </c>
      <c r="M14" s="34">
        <f>SUM('Finance statement'!I17)</f>
        <v>365.1500000000003</v>
      </c>
      <c r="N14" s="544"/>
      <c r="Q14" s="512"/>
    </row>
    <row r="15" spans="1:17" ht="16.5" customHeight="1" thickBot="1">
      <c r="A15" s="24">
        <v>9</v>
      </c>
      <c r="B15" s="1059" t="s">
        <v>26</v>
      </c>
      <c r="C15" s="692">
        <v>605.67</v>
      </c>
      <c r="D15" s="4">
        <v>9</v>
      </c>
      <c r="E15" s="370">
        <v>42.63</v>
      </c>
      <c r="F15" s="488">
        <f t="shared" si="0"/>
        <v>1</v>
      </c>
      <c r="G15" s="478">
        <f t="shared" si="1"/>
        <v>7.699999999999996</v>
      </c>
      <c r="H15" s="501">
        <f>SUM('Sh1-Breakup'!CP19)</f>
        <v>10</v>
      </c>
      <c r="I15" s="591">
        <f>SUM('Sh1-Breakup'!CQ19)</f>
        <v>50.33</v>
      </c>
      <c r="J15" s="503">
        <f>SUM('Sh1-Breakup'!CR19)</f>
        <v>7</v>
      </c>
      <c r="K15" s="497">
        <f>SUM('Sh1-Breakup'!CS19)</f>
        <v>43.8</v>
      </c>
      <c r="L15" s="502">
        <f t="shared" si="2"/>
        <v>6.530000000000001</v>
      </c>
      <c r="M15" s="591">
        <f>SUM('Finance statement'!I18)</f>
        <v>113.92999999999994</v>
      </c>
      <c r="N15" s="546"/>
      <c r="Q15" s="512"/>
    </row>
    <row r="16" spans="1:17" ht="16.5" thickBot="1">
      <c r="A16" s="1961" t="s">
        <v>120</v>
      </c>
      <c r="B16" s="1962"/>
      <c r="C16" s="590">
        <v>6662.38</v>
      </c>
      <c r="D16" s="504">
        <f>SUM(D14:D15)</f>
        <v>1155</v>
      </c>
      <c r="E16" s="602">
        <f>SUM(E14:E15)</f>
        <v>2476.9300000000003</v>
      </c>
      <c r="F16" s="338">
        <f t="shared" si="0"/>
        <v>795</v>
      </c>
      <c r="G16" s="471">
        <f t="shared" si="1"/>
        <v>509.62999999999965</v>
      </c>
      <c r="H16" s="338">
        <f>SUM('Sh1-Breakup'!CP20)</f>
        <v>1950</v>
      </c>
      <c r="I16" s="471">
        <f>SUM('Sh1-Breakup'!CQ20)</f>
        <v>2986.56</v>
      </c>
      <c r="J16" s="506">
        <f>SUM('Sh1-Breakup'!CR20)</f>
        <v>491</v>
      </c>
      <c r="K16" s="505">
        <f>SUM('Sh1-Breakup'!CS20)</f>
        <v>1240.8</v>
      </c>
      <c r="L16" s="494">
        <f t="shared" si="2"/>
        <v>1745.76</v>
      </c>
      <c r="M16" s="472">
        <f>SUM('Finance statement'!I19)</f>
        <v>479.0800000000004</v>
      </c>
      <c r="N16" s="544"/>
      <c r="Q16" s="513"/>
    </row>
    <row r="17" spans="1:17" ht="15.75" customHeight="1" thickBot="1">
      <c r="A17" s="467"/>
      <c r="B17" s="39" t="s">
        <v>27</v>
      </c>
      <c r="C17" s="1309">
        <f>SUM(C6:C15)-C11</f>
        <v>19684.765999999996</v>
      </c>
      <c r="D17" s="338">
        <f>SUM(D6:D15)</f>
        <v>3770</v>
      </c>
      <c r="E17" s="473">
        <f>SUM(E6:E15)</f>
        <v>8590.88</v>
      </c>
      <c r="F17" s="338">
        <f t="shared" si="0"/>
        <v>576</v>
      </c>
      <c r="G17" s="471">
        <f t="shared" si="1"/>
        <v>-232.6899999999987</v>
      </c>
      <c r="H17" s="589">
        <f>SUM('Sh1-Breakup'!CP21)</f>
        <v>4346</v>
      </c>
      <c r="I17" s="592">
        <f>SUM('Sh1-Breakup'!CQ21)</f>
        <v>8358.19</v>
      </c>
      <c r="J17" s="507">
        <f>SUM('Sh1-Breakup'!CR21)</f>
        <v>1610</v>
      </c>
      <c r="K17" s="494">
        <f>SUM('Sh1-Breakup'!CS21)</f>
        <v>3932.5299999999997</v>
      </c>
      <c r="L17" s="494">
        <f t="shared" si="2"/>
        <v>4425.660000000001</v>
      </c>
      <c r="M17" s="472">
        <f>SUM('Finance statement'!I20)</f>
        <v>1956.390000000003</v>
      </c>
      <c r="N17" s="544"/>
      <c r="Q17" s="514"/>
    </row>
    <row r="18" spans="1:17" ht="15">
      <c r="A18" s="1949" t="s">
        <v>28</v>
      </c>
      <c r="B18" s="1950"/>
      <c r="D18" s="9"/>
      <c r="E18" s="10"/>
      <c r="F18" s="9"/>
      <c r="G18" s="469"/>
      <c r="H18" s="33"/>
      <c r="I18" s="470"/>
      <c r="J18" s="484"/>
      <c r="K18" s="54"/>
      <c r="L18" s="470"/>
      <c r="M18" s="34"/>
      <c r="N18" s="544"/>
      <c r="Q18" s="16"/>
    </row>
    <row r="19" spans="1:14" ht="15">
      <c r="A19" s="22">
        <v>10</v>
      </c>
      <c r="B19" s="393" t="s">
        <v>29</v>
      </c>
      <c r="C19" s="690">
        <v>776.1320000000001</v>
      </c>
      <c r="D19" s="3">
        <v>0</v>
      </c>
      <c r="E19" s="369">
        <v>0</v>
      </c>
      <c r="F19" s="9">
        <f t="shared" si="0"/>
        <v>0</v>
      </c>
      <c r="G19" s="469">
        <f t="shared" si="1"/>
        <v>0</v>
      </c>
      <c r="H19" s="33">
        <f>SUM('Sh1-Breakup'!CP23)</f>
        <v>0</v>
      </c>
      <c r="I19" s="34">
        <f>SUM('Sh1-Breakup'!CQ23)</f>
        <v>0</v>
      </c>
      <c r="J19" s="481">
        <f>SUM('Sh1-Breakup'!CR23)</f>
        <v>0</v>
      </c>
      <c r="K19" s="493">
        <f>SUM('Sh1-Breakup'!CS23)</f>
        <v>0</v>
      </c>
      <c r="L19" s="470">
        <f t="shared" si="2"/>
        <v>0</v>
      </c>
      <c r="M19" s="475">
        <f>SUM('Finance statement'!I22)</f>
        <v>282.41999999999996</v>
      </c>
      <c r="N19" s="544"/>
    </row>
    <row r="20" spans="1:14" ht="15">
      <c r="A20" s="22">
        <v>11</v>
      </c>
      <c r="B20" s="1060" t="s">
        <v>30</v>
      </c>
      <c r="C20" s="690">
        <v>11073.19</v>
      </c>
      <c r="D20" s="3">
        <v>524</v>
      </c>
      <c r="E20" s="369">
        <v>554.85</v>
      </c>
      <c r="F20" s="9">
        <f t="shared" si="0"/>
        <v>0</v>
      </c>
      <c r="G20" s="469">
        <f t="shared" si="1"/>
        <v>0</v>
      </c>
      <c r="H20" s="33">
        <f>SUM('Sh1-Breakup'!CP24)</f>
        <v>524</v>
      </c>
      <c r="I20" s="34">
        <f>SUM('Sh1-Breakup'!CQ24)</f>
        <v>554.8499999999999</v>
      </c>
      <c r="J20" s="481">
        <f>SUM('Sh1-Breakup'!CR24)</f>
        <v>111</v>
      </c>
      <c r="K20" s="495">
        <f>SUM('Sh1-Breakup'!CS24)</f>
        <v>275</v>
      </c>
      <c r="L20" s="470">
        <f t="shared" si="2"/>
        <v>279.8499999999999</v>
      </c>
      <c r="M20" s="475">
        <f>SUM('Finance statement'!I23)</f>
        <v>3519.209999999999</v>
      </c>
      <c r="N20" s="544"/>
    </row>
    <row r="21" spans="1:14" ht="15">
      <c r="A21" s="22">
        <v>12</v>
      </c>
      <c r="B21" s="1060" t="s">
        <v>31</v>
      </c>
      <c r="C21" s="690">
        <v>5887.936000000001</v>
      </c>
      <c r="D21" s="3">
        <v>492</v>
      </c>
      <c r="E21" s="369">
        <v>929.47</v>
      </c>
      <c r="F21" s="9">
        <f t="shared" si="0"/>
        <v>7</v>
      </c>
      <c r="G21" s="469">
        <f t="shared" si="1"/>
        <v>75.15999999999997</v>
      </c>
      <c r="H21" s="33">
        <f>SUM('Sh1-Breakup'!CP25)</f>
        <v>499</v>
      </c>
      <c r="I21" s="34">
        <f>SUM('Sh1-Breakup'!CQ25)</f>
        <v>1004.63</v>
      </c>
      <c r="J21" s="481">
        <f>SUM('Sh1-Breakup'!CR25)</f>
        <v>485</v>
      </c>
      <c r="K21" s="493">
        <f>SUM('Sh1-Breakup'!CS25)</f>
        <v>949.13</v>
      </c>
      <c r="L21" s="470">
        <f t="shared" si="2"/>
        <v>55.5</v>
      </c>
      <c r="M21" s="475">
        <f>SUM('Finance statement'!I24)</f>
        <v>728.0200000000001</v>
      </c>
      <c r="N21" s="544"/>
    </row>
    <row r="22" spans="1:14" ht="15.75" thickBot="1">
      <c r="A22" s="22">
        <v>13</v>
      </c>
      <c r="B22" s="1060" t="s">
        <v>32</v>
      </c>
      <c r="C22" s="693">
        <v>7258.6320000000005</v>
      </c>
      <c r="D22" s="3">
        <v>1064</v>
      </c>
      <c r="E22" s="369">
        <v>1907.71</v>
      </c>
      <c r="F22" s="9">
        <f t="shared" si="0"/>
        <v>-35</v>
      </c>
      <c r="G22" s="469">
        <f t="shared" si="1"/>
        <v>-70.49000000000024</v>
      </c>
      <c r="H22" s="33">
        <f>SUM('Sh1-Breakup'!CP26)</f>
        <v>1029</v>
      </c>
      <c r="I22" s="34">
        <f>SUM('Sh1-Breakup'!CQ26)</f>
        <v>1837.2199999999998</v>
      </c>
      <c r="J22" s="481">
        <f>SUM('Sh1-Breakup'!CR26)</f>
        <v>731</v>
      </c>
      <c r="K22" s="493">
        <f>SUM('Sh1-Breakup'!CS26)</f>
        <v>1306.55</v>
      </c>
      <c r="L22" s="470">
        <f t="shared" si="2"/>
        <v>530.6699999999998</v>
      </c>
      <c r="M22" s="475">
        <f>SUM('Finance statement'!I25)</f>
        <v>355.9500000000003</v>
      </c>
      <c r="N22" s="544"/>
    </row>
    <row r="23" spans="1:14" ht="15.75" thickBot="1">
      <c r="A23" s="24">
        <v>14</v>
      </c>
      <c r="B23" s="1059" t="s">
        <v>93</v>
      </c>
      <c r="C23" s="1308">
        <v>6017.768</v>
      </c>
      <c r="D23" s="4">
        <v>1359</v>
      </c>
      <c r="E23" s="370">
        <v>2044.33</v>
      </c>
      <c r="F23" s="488">
        <f t="shared" si="0"/>
        <v>32</v>
      </c>
      <c r="G23" s="478">
        <f t="shared" si="1"/>
        <v>75.36000000000013</v>
      </c>
      <c r="H23" s="33">
        <f>SUM('Sh1-Breakup'!CP27)</f>
        <v>1391</v>
      </c>
      <c r="I23" s="34">
        <f>SUM('Sh1-Breakup'!CQ27)</f>
        <v>2119.69</v>
      </c>
      <c r="J23" s="483">
        <f>SUM('Sh1-Breakup'!CR27)</f>
        <v>904</v>
      </c>
      <c r="K23" s="496">
        <f>SUM('Sh1-Breakup'!CS27)</f>
        <v>1460.8400000000001</v>
      </c>
      <c r="L23" s="502">
        <f t="shared" si="2"/>
        <v>658.8499999999999</v>
      </c>
      <c r="M23" s="476">
        <f>SUM('Finance statement'!I26)</f>
        <v>408.73</v>
      </c>
      <c r="N23" s="544"/>
    </row>
    <row r="24" spans="1:14" ht="13.5" customHeight="1" thickBot="1">
      <c r="A24" s="467"/>
      <c r="B24" s="39" t="s">
        <v>27</v>
      </c>
      <c r="C24" s="1307">
        <f>SUM(C19:C23)</f>
        <v>31013.658000000003</v>
      </c>
      <c r="D24" s="597">
        <f>SUM(D19:D23)</f>
        <v>3439</v>
      </c>
      <c r="E24" s="372">
        <f>SUM(E19:E23)</f>
        <v>5436.360000000001</v>
      </c>
      <c r="F24" s="338">
        <f t="shared" si="0"/>
        <v>4</v>
      </c>
      <c r="G24" s="471">
        <f t="shared" si="1"/>
        <v>80.02999999999884</v>
      </c>
      <c r="H24" s="343">
        <f>SUM(H19:H23)</f>
        <v>3443</v>
      </c>
      <c r="I24" s="472">
        <f>SUM(I19:I23)</f>
        <v>5516.389999999999</v>
      </c>
      <c r="J24" s="508">
        <f>SUM('Sh1-Breakup'!CR28)</f>
        <v>2231</v>
      </c>
      <c r="K24" s="345">
        <f>SUM('Sh1-Breakup'!CS28)</f>
        <v>3991.5200000000004</v>
      </c>
      <c r="L24" s="494">
        <f t="shared" si="2"/>
        <v>1524.869999999999</v>
      </c>
      <c r="M24" s="472">
        <f>SUM('Finance statement'!I27)</f>
        <v>5294.330000000002</v>
      </c>
      <c r="N24" s="544"/>
    </row>
    <row r="25" spans="1:14" ht="15.75">
      <c r="A25" s="1955" t="s">
        <v>82</v>
      </c>
      <c r="B25" s="1956"/>
      <c r="D25" s="9"/>
      <c r="E25" s="9"/>
      <c r="F25" s="9"/>
      <c r="G25" s="469"/>
      <c r="H25" s="33"/>
      <c r="I25" s="470"/>
      <c r="J25" s="484"/>
      <c r="K25" s="118"/>
      <c r="L25" s="470"/>
      <c r="M25" s="34"/>
      <c r="N25" s="544"/>
    </row>
    <row r="26" spans="1:14" ht="15">
      <c r="A26" s="29">
        <v>15</v>
      </c>
      <c r="B26" s="393" t="s">
        <v>34</v>
      </c>
      <c r="C26" s="393">
        <v>1926.5100000000002</v>
      </c>
      <c r="D26" s="3">
        <v>0</v>
      </c>
      <c r="E26" s="369">
        <v>0</v>
      </c>
      <c r="F26" s="9">
        <f t="shared" si="0"/>
        <v>21</v>
      </c>
      <c r="G26" s="469">
        <f t="shared" si="1"/>
        <v>8.51</v>
      </c>
      <c r="H26" s="33">
        <f>SUM('Sh1-Breakup'!CP40)</f>
        <v>21</v>
      </c>
      <c r="I26" s="34">
        <f>SUM('Sh1-Breakup'!CQ40)</f>
        <v>8.51</v>
      </c>
      <c r="J26" s="481">
        <f>SUM('Sh1-Breakup'!CR40)</f>
        <v>0</v>
      </c>
      <c r="K26" s="493">
        <f>SUM('Sh1-Breakup'!CS40)</f>
        <v>0</v>
      </c>
      <c r="L26" s="470">
        <f t="shared" si="2"/>
        <v>8.51</v>
      </c>
      <c r="M26" s="475">
        <f>SUM('Finance statement'!I61)</f>
        <v>270.69000000000005</v>
      </c>
      <c r="N26" s="544"/>
    </row>
    <row r="27" spans="1:14" ht="15">
      <c r="A27" s="29">
        <v>16</v>
      </c>
      <c r="B27" s="1060" t="s">
        <v>35</v>
      </c>
      <c r="C27" s="393">
        <v>6836.66</v>
      </c>
      <c r="D27" s="3">
        <v>1202</v>
      </c>
      <c r="E27" s="369">
        <v>1089.11</v>
      </c>
      <c r="F27" s="9">
        <f t="shared" si="0"/>
        <v>1146</v>
      </c>
      <c r="G27" s="469">
        <f t="shared" si="1"/>
        <v>306.7700000000002</v>
      </c>
      <c r="H27" s="33">
        <f>SUM('Sh1-Breakup'!CP41)</f>
        <v>2348</v>
      </c>
      <c r="I27" s="34">
        <f>SUM('Sh1-Breakup'!CQ41)</f>
        <v>1395.88</v>
      </c>
      <c r="J27" s="481">
        <f>SUM('Sh1-Breakup'!CR41)</f>
        <v>1202</v>
      </c>
      <c r="K27" s="493">
        <f>SUM('Sh1-Breakup'!CS41)</f>
        <v>1089.12</v>
      </c>
      <c r="L27" s="470">
        <f t="shared" si="2"/>
        <v>306.7600000000002</v>
      </c>
      <c r="M27" s="475">
        <f>SUM('Finance statement'!I62)</f>
        <v>846.1400000000006</v>
      </c>
      <c r="N27" s="544"/>
    </row>
    <row r="28" spans="1:14" ht="15.75" thickBot="1">
      <c r="A28" s="29">
        <v>17</v>
      </c>
      <c r="B28" s="393" t="s">
        <v>496</v>
      </c>
      <c r="C28" s="394">
        <v>402.17</v>
      </c>
      <c r="D28" s="3"/>
      <c r="E28" s="369"/>
      <c r="F28" s="9"/>
      <c r="G28" s="469"/>
      <c r="H28" s="33"/>
      <c r="I28" s="34"/>
      <c r="J28" s="481"/>
      <c r="K28" s="493"/>
      <c r="L28" s="470"/>
      <c r="M28" s="475">
        <f>SUM('Finance statement'!I63)</f>
        <v>124.14000000000003</v>
      </c>
      <c r="N28" s="544"/>
    </row>
    <row r="29" spans="1:14" ht="15.75" thickBot="1">
      <c r="A29" s="76"/>
      <c r="B29" s="1327" t="s">
        <v>407</v>
      </c>
      <c r="C29" s="590">
        <f>SUM(C27:C28)</f>
        <v>7238.83</v>
      </c>
      <c r="D29" s="590">
        <f aca="true" t="shared" si="4" ref="D29:M29">SUM(D27:D28)</f>
        <v>1202</v>
      </c>
      <c r="E29" s="590">
        <f t="shared" si="4"/>
        <v>1089.11</v>
      </c>
      <c r="F29" s="590">
        <f t="shared" si="4"/>
        <v>1146</v>
      </c>
      <c r="G29" s="590">
        <f t="shared" si="4"/>
        <v>306.7700000000002</v>
      </c>
      <c r="H29" s="590">
        <f t="shared" si="4"/>
        <v>2348</v>
      </c>
      <c r="I29" s="590">
        <f t="shared" si="4"/>
        <v>1395.88</v>
      </c>
      <c r="J29" s="590">
        <f t="shared" si="4"/>
        <v>1202</v>
      </c>
      <c r="K29" s="590">
        <f t="shared" si="4"/>
        <v>1089.12</v>
      </c>
      <c r="L29" s="590">
        <f t="shared" si="4"/>
        <v>306.7600000000002</v>
      </c>
      <c r="M29" s="590">
        <f t="shared" si="4"/>
        <v>970.2800000000005</v>
      </c>
      <c r="N29" s="544"/>
    </row>
    <row r="30" spans="1:14" ht="15">
      <c r="A30" s="29">
        <v>18</v>
      </c>
      <c r="B30" s="1060" t="s">
        <v>36</v>
      </c>
      <c r="C30" s="1326">
        <v>1750.1999999999998</v>
      </c>
      <c r="D30" s="3">
        <v>0</v>
      </c>
      <c r="E30" s="369">
        <v>0</v>
      </c>
      <c r="F30" s="9">
        <f t="shared" si="0"/>
        <v>62</v>
      </c>
      <c r="G30" s="469">
        <f t="shared" si="1"/>
        <v>143.4</v>
      </c>
      <c r="H30" s="33">
        <f>SUM('Sh1-Breakup'!CP44)</f>
        <v>62</v>
      </c>
      <c r="I30" s="34">
        <f>SUM('Sh1-Breakup'!CQ44)</f>
        <v>143.4</v>
      </c>
      <c r="J30" s="481">
        <f>SUM('Sh1-Breakup'!CR44)</f>
        <v>62</v>
      </c>
      <c r="K30" s="493">
        <f>SUM('Sh1-Breakup'!CS44)</f>
        <v>143.4</v>
      </c>
      <c r="L30" s="470">
        <f t="shared" si="2"/>
        <v>0</v>
      </c>
      <c r="M30" s="475">
        <f>SUM('Finance statement'!I65)</f>
        <v>455.4699999999999</v>
      </c>
      <c r="N30" s="544"/>
    </row>
    <row r="31" spans="1:14" ht="15">
      <c r="A31" s="29">
        <v>19</v>
      </c>
      <c r="B31" s="1060" t="s">
        <v>37</v>
      </c>
      <c r="C31" s="690">
        <v>1518.368</v>
      </c>
      <c r="D31" s="3">
        <v>171</v>
      </c>
      <c r="E31" s="369">
        <v>466.68</v>
      </c>
      <c r="F31" s="9">
        <f t="shared" si="0"/>
        <v>-1</v>
      </c>
      <c r="G31" s="469">
        <f t="shared" si="1"/>
        <v>-6.310000000000002</v>
      </c>
      <c r="H31" s="33">
        <f>SUM('Sh1-Breakup'!CP45)</f>
        <v>170</v>
      </c>
      <c r="I31" s="34">
        <f>SUM('Sh1-Breakup'!CQ45)</f>
        <v>460.37</v>
      </c>
      <c r="J31" s="481">
        <f>SUM('Sh1-Breakup'!CR45)</f>
        <v>167</v>
      </c>
      <c r="K31" s="493">
        <f>SUM('Sh1-Breakup'!CS45)</f>
        <v>460.37</v>
      </c>
      <c r="L31" s="470">
        <f t="shared" si="2"/>
        <v>0</v>
      </c>
      <c r="M31" s="475">
        <f>SUM('Finance statement'!I66)</f>
        <v>145.95999999999992</v>
      </c>
      <c r="N31" s="544"/>
    </row>
    <row r="32" spans="1:14" ht="15">
      <c r="A32" s="29">
        <v>20</v>
      </c>
      <c r="B32" s="393" t="s">
        <v>38</v>
      </c>
      <c r="C32" s="690">
        <v>1210.868</v>
      </c>
      <c r="D32" s="3">
        <v>0</v>
      </c>
      <c r="E32" s="369">
        <v>0</v>
      </c>
      <c r="F32" s="9">
        <f t="shared" si="0"/>
        <v>0</v>
      </c>
      <c r="G32" s="469">
        <f t="shared" si="1"/>
        <v>0</v>
      </c>
      <c r="H32" s="33">
        <f>SUM('Sh1-Breakup'!CP46)</f>
        <v>0</v>
      </c>
      <c r="I32" s="34">
        <f>SUM('Sh1-Breakup'!CQ46)</f>
        <v>0</v>
      </c>
      <c r="J32" s="481">
        <f>SUM('Sh1-Breakup'!CR46)</f>
        <v>0</v>
      </c>
      <c r="K32" s="493">
        <f>SUM('Sh1-Breakup'!CS46)</f>
        <v>0</v>
      </c>
      <c r="L32" s="470">
        <f t="shared" si="2"/>
        <v>0</v>
      </c>
      <c r="M32" s="475">
        <f>SUM('Finance statement'!I67)</f>
        <v>796.3800000000001</v>
      </c>
      <c r="N32" s="544"/>
    </row>
    <row r="33" spans="1:14" ht="15">
      <c r="A33" s="29">
        <v>21</v>
      </c>
      <c r="B33" s="393" t="s">
        <v>39</v>
      </c>
      <c r="C33" s="690">
        <v>1882.6680000000001</v>
      </c>
      <c r="D33" s="3">
        <v>0</v>
      </c>
      <c r="E33" s="369">
        <v>0</v>
      </c>
      <c r="F33" s="9">
        <f t="shared" si="0"/>
        <v>109</v>
      </c>
      <c r="G33" s="469">
        <f t="shared" si="1"/>
        <v>155.16000000000003</v>
      </c>
      <c r="H33" s="33">
        <f>SUM('Sh1-Breakup'!CP47)</f>
        <v>109</v>
      </c>
      <c r="I33" s="34">
        <f>SUM('Sh1-Breakup'!CQ47)</f>
        <v>155.16000000000003</v>
      </c>
      <c r="J33" s="481">
        <f>SUM('Sh1-Breakup'!CR47)</f>
        <v>0</v>
      </c>
      <c r="K33" s="493">
        <f>SUM('Sh1-Breakup'!CS47)</f>
        <v>0</v>
      </c>
      <c r="L33" s="470">
        <f t="shared" si="2"/>
        <v>155.16000000000003</v>
      </c>
      <c r="M33" s="475">
        <f>SUM('Finance statement'!I68)</f>
        <v>1264.9399999999998</v>
      </c>
      <c r="N33" s="544"/>
    </row>
    <row r="34" spans="1:14" ht="15">
      <c r="A34" s="29">
        <v>22</v>
      </c>
      <c r="B34" s="393" t="s">
        <v>40</v>
      </c>
      <c r="C34" s="393">
        <v>1387.58</v>
      </c>
      <c r="D34" s="3">
        <v>0</v>
      </c>
      <c r="E34" s="369">
        <v>0</v>
      </c>
      <c r="F34" s="9">
        <f t="shared" si="0"/>
        <v>112</v>
      </c>
      <c r="G34" s="469">
        <f t="shared" si="1"/>
        <v>371.92</v>
      </c>
      <c r="H34" s="33">
        <f>SUM('Sh1-Breakup'!CP48)</f>
        <v>112</v>
      </c>
      <c r="I34" s="34">
        <f>SUM('Sh1-Breakup'!CQ48)</f>
        <v>371.92</v>
      </c>
      <c r="J34" s="481">
        <f>SUM('Sh1-Breakup'!CR48)</f>
        <v>0</v>
      </c>
      <c r="K34" s="493">
        <f>SUM('Sh1-Breakup'!CS48)</f>
        <v>0</v>
      </c>
      <c r="L34" s="470">
        <f t="shared" si="2"/>
        <v>371.92</v>
      </c>
      <c r="M34" s="475">
        <f>SUM('Finance statement'!I69)</f>
        <v>357.0799999999998</v>
      </c>
      <c r="N34" s="544"/>
    </row>
    <row r="35" spans="1:14" ht="15.75" thickBot="1">
      <c r="A35" s="29">
        <v>23</v>
      </c>
      <c r="B35" s="394" t="s">
        <v>41</v>
      </c>
      <c r="C35" s="394">
        <v>638.59</v>
      </c>
      <c r="D35" s="4">
        <v>0</v>
      </c>
      <c r="E35" s="370">
        <v>0</v>
      </c>
      <c r="F35" s="488">
        <f t="shared" si="0"/>
        <v>3</v>
      </c>
      <c r="G35" s="478">
        <f t="shared" si="1"/>
        <v>7.05</v>
      </c>
      <c r="H35" s="33">
        <f>SUM('Sh1-Breakup'!CP49)</f>
        <v>3</v>
      </c>
      <c r="I35" s="34">
        <f>SUM('Sh1-Breakup'!CQ49)</f>
        <v>7.05</v>
      </c>
      <c r="J35" s="483">
        <f>SUM('Sh1-Breakup'!CR49)</f>
        <v>0</v>
      </c>
      <c r="K35" s="497">
        <f>SUM('Sh1-Breakup'!CS49)</f>
        <v>0</v>
      </c>
      <c r="L35" s="502">
        <f t="shared" si="2"/>
        <v>7.05</v>
      </c>
      <c r="M35" s="476">
        <f>SUM('Finance statement'!I70)</f>
        <v>114.73999999999998</v>
      </c>
      <c r="N35" s="544"/>
    </row>
    <row r="36" spans="1:14" ht="15.75" thickBot="1">
      <c r="A36" s="8"/>
      <c r="B36" s="39" t="s">
        <v>27</v>
      </c>
      <c r="C36" s="519">
        <f>SUM(C26:C35)-C29</f>
        <v>17553.614</v>
      </c>
      <c r="D36" s="597">
        <f>SUM(D26:D35)</f>
        <v>2575</v>
      </c>
      <c r="E36" s="372">
        <f>SUM(E26:E35)</f>
        <v>2644.8999999999996</v>
      </c>
      <c r="F36" s="338">
        <f t="shared" si="0"/>
        <v>2598</v>
      </c>
      <c r="G36" s="471">
        <f t="shared" si="1"/>
        <v>1293.270000000001</v>
      </c>
      <c r="H36" s="343">
        <f>SUM(H26:H35)</f>
        <v>5173</v>
      </c>
      <c r="I36" s="472">
        <f>SUM(I26:I35)</f>
        <v>3938.1700000000005</v>
      </c>
      <c r="J36" s="508">
        <f>SUM('Sh1-Breakup'!CR50)</f>
        <v>1431</v>
      </c>
      <c r="K36" s="489">
        <f>SUM('Sh1-Breakup'!CS50)</f>
        <v>1692.8899999999999</v>
      </c>
      <c r="L36" s="494">
        <f t="shared" si="2"/>
        <v>2245.2800000000007</v>
      </c>
      <c r="M36" s="472">
        <f>SUM('Finance statement'!I71)</f>
        <v>4375.539999999999</v>
      </c>
      <c r="N36" s="544"/>
    </row>
    <row r="37" spans="1:14" ht="15" customHeight="1">
      <c r="A37" s="1955" t="s">
        <v>42</v>
      </c>
      <c r="B37" s="1957"/>
      <c r="C37" s="688"/>
      <c r="D37" s="474"/>
      <c r="E37" s="9"/>
      <c r="F37" s="9"/>
      <c r="G37" s="469"/>
      <c r="H37" s="33"/>
      <c r="I37" s="470"/>
      <c r="J37" s="484"/>
      <c r="K37" s="54"/>
      <c r="L37" s="470"/>
      <c r="M37" s="34"/>
      <c r="N37" s="544"/>
    </row>
    <row r="38" spans="1:14" ht="15">
      <c r="A38" s="29">
        <v>24</v>
      </c>
      <c r="B38" s="1060" t="s">
        <v>43</v>
      </c>
      <c r="C38" s="393">
        <v>5676.6</v>
      </c>
      <c r="D38" s="3">
        <v>676</v>
      </c>
      <c r="E38" s="3">
        <v>2212.73</v>
      </c>
      <c r="F38" s="9">
        <f t="shared" si="0"/>
        <v>49</v>
      </c>
      <c r="G38" s="469">
        <f t="shared" si="1"/>
        <v>245.17000000000007</v>
      </c>
      <c r="H38" s="593">
        <f>SUM('Sh1-Breakup'!CP52)</f>
        <v>725</v>
      </c>
      <c r="I38" s="34">
        <f>SUM('Sh1-Breakup'!CQ52)</f>
        <v>2457.9</v>
      </c>
      <c r="J38" s="481">
        <f>SUM('Sh1-Breakup'!CR52)</f>
        <v>46</v>
      </c>
      <c r="K38" s="493">
        <f>SUM('Sh1-Breakup'!CS52)</f>
        <v>251.49</v>
      </c>
      <c r="L38" s="470">
        <f t="shared" si="2"/>
        <v>2206.41</v>
      </c>
      <c r="M38" s="475">
        <f>SUM('Finance statement'!I29)</f>
        <v>1253.109999999999</v>
      </c>
      <c r="N38" s="544"/>
    </row>
    <row r="39" spans="1:14" ht="15">
      <c r="A39" s="29">
        <v>25</v>
      </c>
      <c r="B39" s="1060" t="s">
        <v>44</v>
      </c>
      <c r="C39" s="393">
        <v>396.04</v>
      </c>
      <c r="D39" s="3">
        <v>8</v>
      </c>
      <c r="E39" s="369">
        <v>22.7</v>
      </c>
      <c r="F39" s="9">
        <f t="shared" si="0"/>
        <v>0</v>
      </c>
      <c r="G39" s="469">
        <f t="shared" si="1"/>
        <v>0</v>
      </c>
      <c r="H39" s="33">
        <f>SUM('Sh1-Breakup'!CP53)</f>
        <v>8</v>
      </c>
      <c r="I39" s="34">
        <f>SUM('Sh1-Breakup'!CQ53)</f>
        <v>22.7</v>
      </c>
      <c r="J39" s="481">
        <f>SUM('Sh1-Breakup'!CR53)</f>
        <v>4</v>
      </c>
      <c r="K39" s="493">
        <f>SUM('Sh1-Breakup'!CS53)</f>
        <v>9.48</v>
      </c>
      <c r="L39" s="470">
        <f t="shared" si="2"/>
        <v>13.219999999999999</v>
      </c>
      <c r="M39" s="475">
        <f>SUM('Finance statement'!I30)</f>
        <v>126.94000000000007</v>
      </c>
      <c r="N39" s="544"/>
    </row>
    <row r="40" spans="1:14" ht="15">
      <c r="A40" s="29"/>
      <c r="B40" s="468" t="s">
        <v>127</v>
      </c>
      <c r="C40" s="393">
        <v>6072.64</v>
      </c>
      <c r="D40" s="76">
        <f>SUM(D38:D39)</f>
        <v>684</v>
      </c>
      <c r="E40" s="88">
        <f>SUM(E38:E39)</f>
        <v>2235.43</v>
      </c>
      <c r="F40" s="474">
        <f t="shared" si="0"/>
        <v>49</v>
      </c>
      <c r="G40" s="685">
        <f t="shared" si="1"/>
        <v>245.17000000000007</v>
      </c>
      <c r="H40" s="474">
        <f>SUM('Sh1-Breakup'!CP54)</f>
        <v>733</v>
      </c>
      <c r="I40" s="594">
        <f>SUM('Sh1-Breakup'!CQ54)</f>
        <v>2480.6</v>
      </c>
      <c r="J40" s="91">
        <f>SUM('Sh1-Breakup'!CR54)</f>
        <v>50</v>
      </c>
      <c r="K40" s="498">
        <f>SUM('Sh1-Breakup'!CS54)</f>
        <v>260.97</v>
      </c>
      <c r="L40" s="685">
        <f t="shared" si="2"/>
        <v>2219.63</v>
      </c>
      <c r="M40" s="88">
        <f>SUM('Finance statement'!I31)</f>
        <v>1380.049999999998</v>
      </c>
      <c r="N40" s="544"/>
    </row>
    <row r="41" spans="1:14" ht="15">
      <c r="A41" s="29">
        <v>26</v>
      </c>
      <c r="B41" s="1060" t="s">
        <v>45</v>
      </c>
      <c r="C41" s="393">
        <v>5295.41</v>
      </c>
      <c r="D41" s="3">
        <v>1608</v>
      </c>
      <c r="E41" s="3">
        <v>3977.37</v>
      </c>
      <c r="F41" s="9">
        <f t="shared" si="0"/>
        <v>0</v>
      </c>
      <c r="G41" s="469">
        <f t="shared" si="1"/>
        <v>0</v>
      </c>
      <c r="H41" s="33">
        <f>SUM('Sh1-Breakup'!CP56)</f>
        <v>1608</v>
      </c>
      <c r="I41" s="34">
        <f>SUM('Sh1-Breakup'!CQ56)</f>
        <v>3977.37</v>
      </c>
      <c r="J41" s="481">
        <f>SUM('Sh1-Breakup'!CR56)</f>
        <v>493</v>
      </c>
      <c r="K41" s="493">
        <f>SUM('Sh1-Breakup'!CS56)</f>
        <v>1104.89</v>
      </c>
      <c r="L41" s="470">
        <f t="shared" si="2"/>
        <v>2872.4799999999996</v>
      </c>
      <c r="M41" s="475">
        <f>SUM('Finance statement'!I33)</f>
        <v>436.10999999999945</v>
      </c>
      <c r="N41" s="544"/>
    </row>
    <row r="42" spans="1:14" ht="15">
      <c r="A42" s="29">
        <v>27</v>
      </c>
      <c r="B42" s="1060" t="s">
        <v>46</v>
      </c>
      <c r="C42" s="690">
        <v>2710.1859999999997</v>
      </c>
      <c r="D42" s="3">
        <v>1134</v>
      </c>
      <c r="E42" s="3">
        <v>2193.92</v>
      </c>
      <c r="F42" s="9">
        <f t="shared" si="0"/>
        <v>4</v>
      </c>
      <c r="G42" s="469">
        <f t="shared" si="1"/>
        <v>8.5</v>
      </c>
      <c r="H42" s="33">
        <f>SUM('Sh1-Breakup'!CP57)</f>
        <v>1138</v>
      </c>
      <c r="I42" s="34">
        <f>SUM('Sh1-Breakup'!CQ57)</f>
        <v>2202.42</v>
      </c>
      <c r="J42" s="481">
        <f>SUM('Sh1-Breakup'!CR57)</f>
        <v>391</v>
      </c>
      <c r="K42" s="493">
        <f>SUM('Sh1-Breakup'!CS57)</f>
        <v>803.75</v>
      </c>
      <c r="L42" s="470">
        <f t="shared" si="2"/>
        <v>1398.67</v>
      </c>
      <c r="M42" s="475">
        <f>SUM('Finance statement'!I34)</f>
        <v>451.14999999999986</v>
      </c>
      <c r="N42" s="544"/>
    </row>
    <row r="43" spans="1:14" ht="15">
      <c r="A43" s="29">
        <v>28</v>
      </c>
      <c r="B43" s="1060" t="s">
        <v>47</v>
      </c>
      <c r="C43" s="393">
        <v>1082.31</v>
      </c>
      <c r="D43" s="3">
        <v>0</v>
      </c>
      <c r="E43" s="369">
        <v>0</v>
      </c>
      <c r="F43" s="9">
        <f t="shared" si="0"/>
        <v>0</v>
      </c>
      <c r="G43" s="469">
        <f t="shared" si="1"/>
        <v>0</v>
      </c>
      <c r="H43" s="33">
        <f>SUM('Sh1-Breakup'!CP58)</f>
        <v>0</v>
      </c>
      <c r="I43" s="34">
        <f>SUM('Sh1-Breakup'!CQ58)</f>
        <v>0</v>
      </c>
      <c r="J43" s="481">
        <f>SUM('Sh1-Breakup'!CR58)</f>
        <v>0</v>
      </c>
      <c r="K43" s="493">
        <f>SUM('Sh1-Breakup'!CS58)</f>
        <v>0</v>
      </c>
      <c r="L43" s="470">
        <f t="shared" si="2"/>
        <v>0</v>
      </c>
      <c r="M43" s="475">
        <f>SUM('Finance statement'!I35)</f>
        <v>40.58000000000001</v>
      </c>
      <c r="N43" s="544"/>
    </row>
    <row r="44" spans="1:14" ht="15">
      <c r="A44" s="29">
        <v>29</v>
      </c>
      <c r="B44" s="393" t="s">
        <v>48</v>
      </c>
      <c r="C44" s="690">
        <v>968.5</v>
      </c>
      <c r="D44" s="3">
        <v>0</v>
      </c>
      <c r="E44" s="3">
        <v>0</v>
      </c>
      <c r="F44" s="9">
        <f t="shared" si="0"/>
        <v>2</v>
      </c>
      <c r="G44" s="469">
        <f t="shared" si="1"/>
        <v>7.2</v>
      </c>
      <c r="H44" s="33">
        <f>SUM('Sh1-Breakup'!CP59)</f>
        <v>2</v>
      </c>
      <c r="I44" s="34">
        <f>SUM('Sh1-Breakup'!CQ59)</f>
        <v>7.2</v>
      </c>
      <c r="J44" s="481">
        <f>SUM('Sh1-Breakup'!CR59)</f>
        <v>0</v>
      </c>
      <c r="K44" s="493">
        <f>SUM('Sh1-Breakup'!CS59)</f>
        <v>0</v>
      </c>
      <c r="L44" s="470">
        <f t="shared" si="2"/>
        <v>7.2</v>
      </c>
      <c r="M44" s="475">
        <f>SUM('Finance statement'!I36)</f>
        <v>460.65999999999997</v>
      </c>
      <c r="N44" s="544"/>
    </row>
    <row r="45" spans="1:14" ht="15">
      <c r="A45" s="29">
        <v>30</v>
      </c>
      <c r="B45" s="1060" t="s">
        <v>385</v>
      </c>
      <c r="C45" s="690">
        <v>5292.3</v>
      </c>
      <c r="D45" s="3">
        <v>219</v>
      </c>
      <c r="E45" s="3">
        <v>277.23</v>
      </c>
      <c r="F45" s="9">
        <f t="shared" si="0"/>
        <v>876</v>
      </c>
      <c r="G45" s="469">
        <f t="shared" si="1"/>
        <v>2386.52</v>
      </c>
      <c r="H45" s="33">
        <f>SUM('Sh1-Breakup'!CP60)</f>
        <v>1095</v>
      </c>
      <c r="I45" s="34">
        <f>SUM('Sh1-Breakup'!CQ60)</f>
        <v>2663.75</v>
      </c>
      <c r="J45" s="481">
        <f>SUM('Sh1-Breakup'!CR60)</f>
        <v>280</v>
      </c>
      <c r="K45" s="493">
        <f>SUM('Sh1-Breakup'!CS60)</f>
        <v>567.94</v>
      </c>
      <c r="L45" s="470">
        <f t="shared" si="2"/>
        <v>2095.81</v>
      </c>
      <c r="M45" s="475">
        <f>SUM('Finance statement'!I37)</f>
        <v>2159.230000000001</v>
      </c>
      <c r="N45" s="544"/>
    </row>
    <row r="46" spans="1:14" ht="15.75" thickBot="1">
      <c r="A46" s="31">
        <v>31</v>
      </c>
      <c r="B46" s="1059" t="s">
        <v>386</v>
      </c>
      <c r="C46" s="394">
        <v>547.48</v>
      </c>
      <c r="D46" s="4">
        <v>52</v>
      </c>
      <c r="E46" s="370">
        <v>115.02</v>
      </c>
      <c r="F46" s="488">
        <f t="shared" si="0"/>
        <v>5</v>
      </c>
      <c r="G46" s="478">
        <f t="shared" si="1"/>
        <v>12.400000000000006</v>
      </c>
      <c r="H46" s="501">
        <f>SUM('Sh1-Breakup'!CP61)</f>
        <v>57</v>
      </c>
      <c r="I46" s="591">
        <f>SUM('Sh1-Breakup'!CQ61)</f>
        <v>127.42</v>
      </c>
      <c r="J46" s="483">
        <f>SUM('Sh1-Breakup'!CR61)</f>
        <v>23</v>
      </c>
      <c r="K46" s="497">
        <f>SUM('Sh1-Breakup'!CS61)</f>
        <v>58.9</v>
      </c>
      <c r="L46" s="502">
        <f t="shared" si="2"/>
        <v>68.52000000000001</v>
      </c>
      <c r="M46" s="476">
        <f>SUM('Finance statement'!I38)</f>
        <v>174.48000000000005</v>
      </c>
      <c r="N46" s="544"/>
    </row>
    <row r="47" spans="1:14" ht="15.75" thickBot="1">
      <c r="A47" s="1324" t="s">
        <v>128</v>
      </c>
      <c r="B47" s="1325"/>
      <c r="C47" s="590">
        <v>5839.780000000001</v>
      </c>
      <c r="D47" s="482">
        <f>SUM(D45:D46)</f>
        <v>271</v>
      </c>
      <c r="E47" s="473">
        <f>SUM(E45:E46)</f>
        <v>392.25</v>
      </c>
      <c r="F47" s="338">
        <f t="shared" si="0"/>
        <v>881</v>
      </c>
      <c r="G47" s="471">
        <f t="shared" si="1"/>
        <v>2398.92</v>
      </c>
      <c r="H47" s="598">
        <f>SUM('Sh1-Breakup'!CP62)</f>
        <v>1152</v>
      </c>
      <c r="I47" s="595">
        <f>SUM('Sh1-Breakup'!CQ62)</f>
        <v>2791.17</v>
      </c>
      <c r="J47" s="508">
        <f>SUM('Sh1-Breakup'!CR62)</f>
        <v>303</v>
      </c>
      <c r="K47" s="489">
        <f>SUM('Sh1-Breakup'!CS62)</f>
        <v>626.84</v>
      </c>
      <c r="L47" s="494">
        <f t="shared" si="2"/>
        <v>2164.33</v>
      </c>
      <c r="M47" s="472">
        <f>SUM('Finance statement'!I39)</f>
        <v>2333.710000000002</v>
      </c>
      <c r="N47" s="544"/>
    </row>
    <row r="48" spans="1:14" ht="15.75" thickBot="1">
      <c r="A48" s="8"/>
      <c r="B48" s="39" t="s">
        <v>27</v>
      </c>
      <c r="C48" s="590">
        <f>SUM(C38:C45)-C40</f>
        <v>21421.346000000005</v>
      </c>
      <c r="D48" s="482">
        <f>SUM(D40+D41+D42+D43+D44+D47)</f>
        <v>3697</v>
      </c>
      <c r="E48" s="473">
        <f>SUM(E40+E41+E42+E43+E44+E47)</f>
        <v>8798.97</v>
      </c>
      <c r="F48" s="338">
        <f t="shared" si="0"/>
        <v>1004</v>
      </c>
      <c r="G48" s="471">
        <f t="shared" si="1"/>
        <v>2844.1099999999988</v>
      </c>
      <c r="H48" s="338">
        <f>SUM('Sh1-Breakup'!CP63)</f>
        <v>4701</v>
      </c>
      <c r="I48" s="372">
        <f>SUM('Sh1-Breakup'!CQ63)</f>
        <v>11643.079999999998</v>
      </c>
      <c r="J48" s="596">
        <f>SUM('Sh1-Breakup'!CR63)</f>
        <v>1305</v>
      </c>
      <c r="K48" s="477">
        <f>SUM('Sh1-Breakup'!CS63)</f>
        <v>2980.7699999999995</v>
      </c>
      <c r="L48" s="494">
        <f t="shared" si="2"/>
        <v>8662.309999999998</v>
      </c>
      <c r="M48" s="472">
        <f>SUM('Finance statement'!I40)</f>
        <v>4917.940000000004</v>
      </c>
      <c r="N48" s="544"/>
    </row>
    <row r="49" spans="1:14" ht="14.25" customHeight="1">
      <c r="A49" s="1963" t="s">
        <v>51</v>
      </c>
      <c r="B49" s="1964"/>
      <c r="C49" s="687"/>
      <c r="D49" s="488"/>
      <c r="E49" s="488"/>
      <c r="F49" s="9"/>
      <c r="G49" s="469"/>
      <c r="H49" s="501"/>
      <c r="I49" s="502"/>
      <c r="J49" s="511"/>
      <c r="K49" s="499"/>
      <c r="L49" s="470"/>
      <c r="M49" s="34"/>
      <c r="N49" s="544"/>
    </row>
    <row r="50" spans="1:14" ht="15">
      <c r="A50" s="29">
        <v>32</v>
      </c>
      <c r="B50" s="19" t="s">
        <v>52</v>
      </c>
      <c r="C50" s="19">
        <v>633.6</v>
      </c>
      <c r="D50" s="3">
        <v>0</v>
      </c>
      <c r="E50" s="3">
        <v>0</v>
      </c>
      <c r="F50" s="9">
        <f t="shared" si="0"/>
        <v>73</v>
      </c>
      <c r="G50" s="469">
        <f t="shared" si="1"/>
        <v>163.75</v>
      </c>
      <c r="H50" s="29">
        <f>SUM('Sh1-Breakup'!CP75)</f>
        <v>73</v>
      </c>
      <c r="I50" s="475">
        <f>SUM('Sh1-Breakup'!CQ75)</f>
        <v>163.75</v>
      </c>
      <c r="J50" s="481">
        <f>SUM('Sh1-Breakup'!CR75)</f>
        <v>0</v>
      </c>
      <c r="K50" s="475">
        <f>SUM('Sh1-Breakup'!CS75)</f>
        <v>0</v>
      </c>
      <c r="L50" s="470">
        <f t="shared" si="2"/>
        <v>163.75</v>
      </c>
      <c r="M50" s="475">
        <f>SUM('Finance statement'!I42)</f>
        <v>261.77000000000004</v>
      </c>
      <c r="N50" s="544"/>
    </row>
    <row r="51" spans="1:14" ht="15">
      <c r="A51" s="29">
        <v>33</v>
      </c>
      <c r="B51" s="857" t="s">
        <v>53</v>
      </c>
      <c r="C51" s="607">
        <v>5150.219999999999</v>
      </c>
      <c r="D51" s="3">
        <v>144</v>
      </c>
      <c r="E51" s="369">
        <v>441.74</v>
      </c>
      <c r="F51" s="9">
        <f t="shared" si="0"/>
        <v>304</v>
      </c>
      <c r="G51" s="469">
        <f t="shared" si="1"/>
        <v>1564.78</v>
      </c>
      <c r="H51" s="29">
        <f>SUM('Sh1-Breakup'!CP76)</f>
        <v>448</v>
      </c>
      <c r="I51" s="475">
        <f>SUM('Sh1-Breakup'!CQ76)</f>
        <v>2006.52</v>
      </c>
      <c r="J51" s="481">
        <f>SUM('Sh1-Breakup'!CR76)</f>
        <v>320</v>
      </c>
      <c r="K51" s="475">
        <f>SUM('Sh1-Breakup'!CS76)</f>
        <v>1411.58</v>
      </c>
      <c r="L51" s="470">
        <f t="shared" si="2"/>
        <v>594.94</v>
      </c>
      <c r="M51" s="475">
        <f>SUM('Finance statement'!I43:I44)</f>
        <v>337.2300000000006</v>
      </c>
      <c r="N51" s="544"/>
    </row>
    <row r="52" spans="1:14" ht="15">
      <c r="A52" s="29">
        <v>34</v>
      </c>
      <c r="B52" s="857" t="s">
        <v>54</v>
      </c>
      <c r="C52" s="607">
        <v>7269.389999999999</v>
      </c>
      <c r="D52" s="3">
        <v>1940</v>
      </c>
      <c r="E52" s="3">
        <v>4314.13</v>
      </c>
      <c r="F52" s="9">
        <f t="shared" si="0"/>
        <v>1</v>
      </c>
      <c r="G52" s="469">
        <f t="shared" si="1"/>
        <v>6.25</v>
      </c>
      <c r="H52" s="29">
        <f>SUM('Sh1-Breakup'!CP77)</f>
        <v>1941</v>
      </c>
      <c r="I52" s="475">
        <f>SUM('Sh1-Breakup'!CQ77)</f>
        <v>4320.38</v>
      </c>
      <c r="J52" s="481">
        <f>SUM('Sh1-Breakup'!CR77)</f>
        <v>521</v>
      </c>
      <c r="K52" s="475">
        <f>SUM('Sh1-Breakup'!CS77)</f>
        <v>1005.38</v>
      </c>
      <c r="L52" s="470">
        <f t="shared" si="2"/>
        <v>3315</v>
      </c>
      <c r="M52" s="475">
        <f>SUM('Finance statement'!I45:I46)</f>
        <v>1077.4389999999996</v>
      </c>
      <c r="N52" s="544"/>
    </row>
    <row r="53" spans="1:14" ht="15.75" thickBot="1">
      <c r="A53" s="31">
        <v>35</v>
      </c>
      <c r="B53" s="1061" t="s">
        <v>55</v>
      </c>
      <c r="C53" s="691">
        <v>715.8</v>
      </c>
      <c r="D53" s="4">
        <v>131</v>
      </c>
      <c r="E53" s="4">
        <v>257.29</v>
      </c>
      <c r="F53" s="488">
        <f t="shared" si="0"/>
        <v>0</v>
      </c>
      <c r="G53" s="478">
        <f t="shared" si="1"/>
        <v>0</v>
      </c>
      <c r="H53" s="31">
        <f>SUM('Sh1-Breakup'!CP78)</f>
        <v>131</v>
      </c>
      <c r="I53" s="476">
        <f>SUM('Sh1-Breakup'!CQ78)</f>
        <v>257.29</v>
      </c>
      <c r="J53" s="483">
        <f>SUM('Sh1-Breakup'!CR78)</f>
        <v>15</v>
      </c>
      <c r="K53" s="476">
        <f>SUM('Sh1-Breakup'!CS78)</f>
        <v>30.01</v>
      </c>
      <c r="L53" s="502">
        <f t="shared" si="2"/>
        <v>227.28000000000003</v>
      </c>
      <c r="M53" s="476">
        <f>SUM('Finance statement'!I47)</f>
        <v>270.78999999999996</v>
      </c>
      <c r="N53" s="544"/>
    </row>
    <row r="54" spans="1:14" ht="15.75" thickBot="1">
      <c r="A54" s="1965" t="s">
        <v>384</v>
      </c>
      <c r="B54" s="1983"/>
      <c r="C54" s="519">
        <v>7985.19</v>
      </c>
      <c r="D54" s="343">
        <f>SUM(D52:D53)</f>
        <v>2071</v>
      </c>
      <c r="E54" s="343">
        <f>SUM(E52:E53)</f>
        <v>4571.42</v>
      </c>
      <c r="F54" s="338">
        <f>SUM(F52:F53)</f>
        <v>1</v>
      </c>
      <c r="G54" s="471">
        <f>SUM(G52:G53)</f>
        <v>6.25</v>
      </c>
      <c r="H54" s="597">
        <f>SUM('Sh1-Breakup'!CP79)</f>
        <v>2072</v>
      </c>
      <c r="I54" s="372">
        <f>SUM(I52:I53)</f>
        <v>4577.67</v>
      </c>
      <c r="J54" s="486">
        <f>SUM('Sh1-Breakup'!CR79)</f>
        <v>536</v>
      </c>
      <c r="K54" s="489">
        <f>SUM('Sh1-Breakup'!CS79)</f>
        <v>1035.39</v>
      </c>
      <c r="L54" s="494">
        <f t="shared" si="2"/>
        <v>3542.2799999999997</v>
      </c>
      <c r="M54" s="472">
        <f>SUM(M52:M53)</f>
        <v>1348.2289999999996</v>
      </c>
      <c r="N54" s="544"/>
    </row>
    <row r="55" spans="1:14" ht="15.75" thickBot="1">
      <c r="A55" s="8"/>
      <c r="B55" s="39" t="s">
        <v>27</v>
      </c>
      <c r="C55" s="612">
        <f>SUM(C50:C53)</f>
        <v>13769.009999999998</v>
      </c>
      <c r="D55" s="482">
        <f>SUM(D50:D53)</f>
        <v>2215</v>
      </c>
      <c r="E55" s="473">
        <f>SUM(E50:E53)</f>
        <v>5013.16</v>
      </c>
      <c r="F55" s="338">
        <f t="shared" si="0"/>
        <v>378</v>
      </c>
      <c r="G55" s="1058">
        <f t="shared" si="1"/>
        <v>1734.7799999999997</v>
      </c>
      <c r="H55" s="338">
        <f>SUM('Sh1-Breakup'!CP80)</f>
        <v>2593</v>
      </c>
      <c r="I55" s="471">
        <f>SUM('Sh1-Breakup'!CQ80)</f>
        <v>6747.94</v>
      </c>
      <c r="J55" s="508">
        <f>SUM('Sh1-Breakup'!CR80)</f>
        <v>856</v>
      </c>
      <c r="K55" s="489">
        <f>SUM('Sh1-Breakup'!CS80)</f>
        <v>2446.9700000000003</v>
      </c>
      <c r="L55" s="489">
        <f t="shared" si="2"/>
        <v>4300.969999999999</v>
      </c>
      <c r="M55" s="472">
        <f>SUM(M50:M53)</f>
        <v>1947.2290000000003</v>
      </c>
      <c r="N55" s="544"/>
    </row>
    <row r="56" spans="1:14" ht="14.25" customHeight="1">
      <c r="A56" s="1492" t="s">
        <v>56</v>
      </c>
      <c r="B56" s="1492"/>
      <c r="C56" s="686"/>
      <c r="D56" s="9"/>
      <c r="E56" s="9"/>
      <c r="F56" s="9"/>
      <c r="G56" s="10"/>
      <c r="H56" s="33"/>
      <c r="I56" s="34"/>
      <c r="J56" s="603"/>
      <c r="K56" s="28"/>
      <c r="L56" s="470"/>
      <c r="M56" s="34"/>
      <c r="N56" s="544"/>
    </row>
    <row r="57" spans="1:14" ht="15">
      <c r="A57" s="29">
        <v>36</v>
      </c>
      <c r="B57" s="857" t="s">
        <v>57</v>
      </c>
      <c r="C57" s="607">
        <v>4520.12</v>
      </c>
      <c r="D57" s="3">
        <v>542</v>
      </c>
      <c r="E57" s="3">
        <v>1222.6</v>
      </c>
      <c r="F57" s="3">
        <f t="shared" si="0"/>
        <v>0</v>
      </c>
      <c r="G57" s="369">
        <f t="shared" si="1"/>
        <v>0</v>
      </c>
      <c r="H57" s="29">
        <f>SUM('Sh1-Breakup'!CP82)</f>
        <v>542</v>
      </c>
      <c r="I57" s="475">
        <f>SUM('Sh1-Breakup'!CQ82)</f>
        <v>1222.6</v>
      </c>
      <c r="J57" s="481">
        <f>SUM('Sh1-Breakup'!CR82)</f>
        <v>23</v>
      </c>
      <c r="K57" s="475">
        <f>SUM('Sh1-Breakup'!CS82)</f>
        <v>69.66</v>
      </c>
      <c r="L57" s="470">
        <f t="shared" si="2"/>
        <v>1152.9399999999998</v>
      </c>
      <c r="M57" s="475">
        <f>SUM('Finance statement'!I51)</f>
        <v>1047.07</v>
      </c>
      <c r="N57" s="544"/>
    </row>
    <row r="58" spans="1:14" ht="13.5" customHeight="1">
      <c r="A58" s="29">
        <v>37</v>
      </c>
      <c r="B58" s="857" t="s">
        <v>58</v>
      </c>
      <c r="C58" s="607">
        <v>10170.42</v>
      </c>
      <c r="D58" s="3">
        <v>244</v>
      </c>
      <c r="E58" s="369">
        <v>701.5</v>
      </c>
      <c r="F58" s="3">
        <f t="shared" si="0"/>
        <v>126</v>
      </c>
      <c r="G58" s="369">
        <f t="shared" si="1"/>
        <v>412.77</v>
      </c>
      <c r="H58" s="29">
        <f>SUM('Sh1-Breakup'!CP83)</f>
        <v>370</v>
      </c>
      <c r="I58" s="475">
        <f>SUM('Sh1-Breakup'!CQ83)</f>
        <v>1114.27</v>
      </c>
      <c r="J58" s="481">
        <f>SUM('Sh1-Breakup'!CR83)</f>
        <v>370</v>
      </c>
      <c r="K58" s="475">
        <f>SUM('Sh1-Breakup'!CS83)</f>
        <v>1114.27</v>
      </c>
      <c r="L58" s="470">
        <f t="shared" si="2"/>
        <v>0</v>
      </c>
      <c r="M58" s="475">
        <f>SUM('Finance statement'!I52)</f>
        <v>2544.290000000001</v>
      </c>
      <c r="N58" s="544"/>
    </row>
    <row r="59" spans="1:14" ht="13.5" customHeight="1">
      <c r="A59" s="29">
        <v>38</v>
      </c>
      <c r="B59" s="857" t="s">
        <v>59</v>
      </c>
      <c r="C59" s="607">
        <v>2246.036</v>
      </c>
      <c r="D59" s="3">
        <v>368</v>
      </c>
      <c r="E59" s="369">
        <v>640.95</v>
      </c>
      <c r="F59" s="3">
        <f t="shared" si="0"/>
        <v>40</v>
      </c>
      <c r="G59" s="369">
        <f t="shared" si="1"/>
        <v>45.25</v>
      </c>
      <c r="H59" s="29">
        <f>SUM('Sh1-Breakup'!CP84)</f>
        <v>408</v>
      </c>
      <c r="I59" s="475">
        <f>SUM('Sh1-Breakup'!CQ84)</f>
        <v>686.2</v>
      </c>
      <c r="J59" s="481">
        <f>SUM('Sh1-Breakup'!CR84)</f>
        <v>376</v>
      </c>
      <c r="K59" s="475">
        <f>SUM('Sh1-Breakup'!CS84)</f>
        <v>642.5999999999999</v>
      </c>
      <c r="L59" s="470">
        <f t="shared" si="2"/>
        <v>43.600000000000136</v>
      </c>
      <c r="M59" s="475">
        <f>SUM('Finance statement'!I53)</f>
        <v>117.15000000000055</v>
      </c>
      <c r="N59" s="544"/>
    </row>
    <row r="60" spans="1:14" ht="14.25" customHeight="1">
      <c r="A60" s="29">
        <v>39</v>
      </c>
      <c r="B60" s="857" t="s">
        <v>60</v>
      </c>
      <c r="C60" s="607">
        <v>13610.76</v>
      </c>
      <c r="D60" s="3">
        <v>1468</v>
      </c>
      <c r="E60" s="369">
        <v>5413.22</v>
      </c>
      <c r="F60" s="3">
        <f t="shared" si="0"/>
        <v>0</v>
      </c>
      <c r="G60" s="369">
        <f t="shared" si="1"/>
        <v>0</v>
      </c>
      <c r="H60" s="29">
        <f>SUM('Sh1-Breakup'!CP85)</f>
        <v>1468</v>
      </c>
      <c r="I60" s="475">
        <f>SUM('Sh1-Breakup'!CQ85)</f>
        <v>5413.219999999999</v>
      </c>
      <c r="J60" s="481">
        <f>SUM('Sh1-Breakup'!CR85)</f>
        <v>797</v>
      </c>
      <c r="K60" s="475">
        <f>SUM('Sh1-Breakup'!CS85)</f>
        <v>2339.59</v>
      </c>
      <c r="L60" s="470">
        <f t="shared" si="2"/>
        <v>3073.629999999999</v>
      </c>
      <c r="M60" s="475">
        <f>SUM('Finance statement'!I54)</f>
        <v>1693.8999999999992</v>
      </c>
      <c r="N60" s="544"/>
    </row>
    <row r="61" spans="1:14" ht="14.25" customHeight="1">
      <c r="A61" s="29">
        <v>40</v>
      </c>
      <c r="B61" s="857" t="s">
        <v>61</v>
      </c>
      <c r="C61" s="607">
        <v>937.85</v>
      </c>
      <c r="D61" s="3">
        <v>42</v>
      </c>
      <c r="E61" s="369">
        <v>210.08</v>
      </c>
      <c r="F61" s="3">
        <f t="shared" si="0"/>
        <v>0</v>
      </c>
      <c r="G61" s="369">
        <f t="shared" si="1"/>
        <v>0</v>
      </c>
      <c r="H61" s="29">
        <f>SUM('Sh1-Breakup'!CP86)</f>
        <v>42</v>
      </c>
      <c r="I61" s="475">
        <f>SUM('Sh1-Breakup'!CQ86)</f>
        <v>210.08</v>
      </c>
      <c r="J61" s="481">
        <f>SUM('Sh1-Breakup'!CR86)</f>
        <v>42</v>
      </c>
      <c r="K61" s="475">
        <f>SUM('Sh1-Breakup'!CS86)</f>
        <v>210.08</v>
      </c>
      <c r="L61" s="470">
        <f t="shared" si="2"/>
        <v>0</v>
      </c>
      <c r="M61" s="475">
        <f>SUM('Finance statement'!I55)</f>
        <v>41.06000000000006</v>
      </c>
      <c r="N61" s="544"/>
    </row>
    <row r="62" spans="1:14" ht="13.5" customHeight="1">
      <c r="A62" s="29">
        <v>41</v>
      </c>
      <c r="B62" s="19" t="s">
        <v>62</v>
      </c>
      <c r="C62" s="607">
        <v>1659.26</v>
      </c>
      <c r="D62" s="487">
        <v>0</v>
      </c>
      <c r="E62" s="369">
        <v>0</v>
      </c>
      <c r="F62" s="3">
        <f t="shared" si="0"/>
        <v>77</v>
      </c>
      <c r="G62" s="369">
        <f t="shared" si="1"/>
        <v>466.51</v>
      </c>
      <c r="H62" s="29">
        <f>SUM('Sh1-Breakup'!CP87)</f>
        <v>77</v>
      </c>
      <c r="I62" s="475">
        <f>SUM('Sh1-Breakup'!CQ87)</f>
        <v>466.51</v>
      </c>
      <c r="J62" s="481">
        <f>SUM('Sh1-Breakup'!CR87)</f>
        <v>18</v>
      </c>
      <c r="K62" s="475">
        <f>SUM('Sh1-Breakup'!CS87)</f>
        <v>95.32</v>
      </c>
      <c r="L62" s="470">
        <f t="shared" si="2"/>
        <v>371.19</v>
      </c>
      <c r="M62" s="475">
        <f>SUM('Finance statement'!I56)</f>
        <v>348.3800000000001</v>
      </c>
      <c r="N62" s="544"/>
    </row>
    <row r="63" spans="1:14" ht="13.5" customHeight="1" thickBot="1">
      <c r="A63" s="31">
        <v>42</v>
      </c>
      <c r="B63" s="1061" t="s">
        <v>63</v>
      </c>
      <c r="C63" s="691">
        <v>865.7</v>
      </c>
      <c r="D63" s="4">
        <v>25</v>
      </c>
      <c r="E63" s="370">
        <v>143.6</v>
      </c>
      <c r="F63" s="4">
        <f t="shared" si="0"/>
        <v>0</v>
      </c>
      <c r="G63" s="370">
        <f t="shared" si="1"/>
        <v>0</v>
      </c>
      <c r="H63" s="31">
        <f>SUM('Sh1-Breakup'!CP88)</f>
        <v>25</v>
      </c>
      <c r="I63" s="476">
        <f>SUM('Sh1-Breakup'!CQ88)</f>
        <v>143.6</v>
      </c>
      <c r="J63" s="483">
        <f>SUM('Sh1-Breakup'!CR88)</f>
        <v>18</v>
      </c>
      <c r="K63" s="476">
        <f>SUM('Sh1-Breakup'!CS88)</f>
        <v>90.53</v>
      </c>
      <c r="L63" s="502">
        <f t="shared" si="2"/>
        <v>53.06999999999999</v>
      </c>
      <c r="M63" s="476">
        <f>SUM('Finance statement'!I57)</f>
        <v>255.71999999999994</v>
      </c>
      <c r="N63" s="545"/>
    </row>
    <row r="64" spans="1:14" ht="15.75" thickBot="1">
      <c r="A64" s="479"/>
      <c r="B64" s="480" t="s">
        <v>124</v>
      </c>
      <c r="C64" s="519">
        <v>17073.57</v>
      </c>
      <c r="D64" s="597">
        <f>SUM(D60:D63)</f>
        <v>1535</v>
      </c>
      <c r="E64" s="341">
        <f>SUM(E60:E63)</f>
        <v>5766.900000000001</v>
      </c>
      <c r="F64" s="338">
        <f t="shared" si="0"/>
        <v>77</v>
      </c>
      <c r="G64" s="471">
        <f t="shared" si="1"/>
        <v>466.5099999999993</v>
      </c>
      <c r="H64" s="597">
        <f>SUM(H60:H63)</f>
        <v>1612</v>
      </c>
      <c r="I64" s="597">
        <f>SUM(I60:I63)</f>
        <v>6233.41</v>
      </c>
      <c r="J64" s="482">
        <f>SUM('Sh1-Breakup'!CR89)</f>
        <v>875</v>
      </c>
      <c r="K64" s="494">
        <f>SUM('Sh1-Breakup'!CS89)</f>
        <v>2735.5200000000004</v>
      </c>
      <c r="L64" s="472">
        <f t="shared" si="2"/>
        <v>3497.8899999999994</v>
      </c>
      <c r="M64" s="472">
        <f>SUM('Finance statement'!I58)</f>
        <v>3339.0599999999968</v>
      </c>
      <c r="N64" s="1"/>
    </row>
    <row r="65" spans="1:14" ht="15.75" customHeight="1" thickBot="1">
      <c r="A65" s="601"/>
      <c r="B65" s="551" t="s">
        <v>27</v>
      </c>
      <c r="C65" s="519">
        <f>SUM(C57:C63)</f>
        <v>34010.146</v>
      </c>
      <c r="D65" s="508">
        <f>SUM(D57:D63)</f>
        <v>2689</v>
      </c>
      <c r="E65" s="372">
        <f>SUM(E57:E63)</f>
        <v>8331.95</v>
      </c>
      <c r="F65" s="338">
        <f t="shared" si="0"/>
        <v>243</v>
      </c>
      <c r="G65" s="471">
        <f t="shared" si="1"/>
        <v>924.5299999999988</v>
      </c>
      <c r="H65" s="508">
        <f>SUM(H57:H63)</f>
        <v>2932</v>
      </c>
      <c r="I65" s="372">
        <f>SUM(I57:I63)</f>
        <v>9256.48</v>
      </c>
      <c r="J65" s="510">
        <f>SUM('Sh1-Breakup'!CR90)</f>
        <v>1644</v>
      </c>
      <c r="K65" s="500">
        <f>SUM('Sh1-Breakup'!CS90)</f>
        <v>4562.049999999999</v>
      </c>
      <c r="L65" s="472">
        <f t="shared" si="2"/>
        <v>4694.43</v>
      </c>
      <c r="M65" s="472">
        <f>SUM('Finance statement'!I59)</f>
        <v>6047.569999999998</v>
      </c>
      <c r="N65" s="1"/>
    </row>
    <row r="66" spans="1:14" ht="15.75" thickBot="1">
      <c r="A66" s="7"/>
      <c r="B66" s="39" t="s">
        <v>64</v>
      </c>
      <c r="C66" s="372">
        <v>138000</v>
      </c>
      <c r="D66" s="508">
        <f>SUM(D17+D24+D36+D48+D54+D65)</f>
        <v>18241</v>
      </c>
      <c r="E66" s="372">
        <f>SUM(E17+E24+E36+E48+E55+E65)</f>
        <v>38816.22</v>
      </c>
      <c r="F66" s="338">
        <f t="shared" si="0"/>
        <v>4947</v>
      </c>
      <c r="G66" s="1058">
        <f t="shared" si="1"/>
        <v>6644.029999999999</v>
      </c>
      <c r="H66" s="508">
        <f>SUM(H17+H24+H36+H48+H55+H65)</f>
        <v>23188</v>
      </c>
      <c r="I66" s="372">
        <f>SUM(I17+I24+I36+I48+I55+I65)</f>
        <v>45460.25</v>
      </c>
      <c r="J66" s="509">
        <f>SUM('Sh1-Breakup'!CR91)</f>
        <v>9077</v>
      </c>
      <c r="K66" s="472">
        <f>SUM('Sh1-Breakup'!CS91)</f>
        <v>19606.73</v>
      </c>
      <c r="L66" s="472">
        <f t="shared" si="2"/>
        <v>25853.52</v>
      </c>
      <c r="M66" s="472">
        <f>SUM(M17+M24+M36+M48+M55+M65)</f>
        <v>24538.999000000003</v>
      </c>
      <c r="N66" s="1"/>
    </row>
    <row r="69" ht="12.75">
      <c r="J69" s="73"/>
    </row>
  </sheetData>
  <sheetProtection/>
  <mergeCells count="19">
    <mergeCell ref="A49:B49"/>
    <mergeCell ref="A56:B56"/>
    <mergeCell ref="J2:K2"/>
    <mergeCell ref="J3:K4"/>
    <mergeCell ref="D3:G3"/>
    <mergeCell ref="D4:E4"/>
    <mergeCell ref="F4:G4"/>
    <mergeCell ref="H3:I4"/>
    <mergeCell ref="B3:B4"/>
    <mergeCell ref="A54:B54"/>
    <mergeCell ref="A1:M1"/>
    <mergeCell ref="A18:B18"/>
    <mergeCell ref="M2:M4"/>
    <mergeCell ref="L2:L4"/>
    <mergeCell ref="A25:B25"/>
    <mergeCell ref="A37:B37"/>
    <mergeCell ref="A3:A4"/>
    <mergeCell ref="C3:C4"/>
    <mergeCell ref="A16:B16"/>
  </mergeCells>
  <printOptions/>
  <pageMargins left="0.45" right="0.2" top="0.5" bottom="0" header="0.3" footer="0.3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1">
      <selection activeCell="C24" sqref="C24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5.8515625" style="0" customWidth="1"/>
    <col min="4" max="4" width="14.140625" style="0" customWidth="1"/>
    <col min="5" max="5" width="12.00390625" style="0" customWidth="1"/>
  </cols>
  <sheetData>
    <row r="1" spans="1:5" ht="40.5" customHeight="1" thickBot="1">
      <c r="A1" s="1984" t="s">
        <v>502</v>
      </c>
      <c r="B1" s="1985"/>
      <c r="C1" s="1985"/>
      <c r="D1" s="1985"/>
      <c r="E1" s="1986"/>
    </row>
    <row r="2" ht="13.5" thickBot="1"/>
    <row r="3" spans="1:5" ht="48" customHeight="1">
      <c r="A3" s="93" t="s">
        <v>263</v>
      </c>
      <c r="B3" s="93" t="s">
        <v>438</v>
      </c>
      <c r="C3" s="1166" t="s">
        <v>439</v>
      </c>
      <c r="D3" s="1167" t="s">
        <v>440</v>
      </c>
      <c r="E3" s="1169" t="s">
        <v>448</v>
      </c>
    </row>
    <row r="4" spans="1:5" ht="24.75" customHeight="1">
      <c r="A4" s="575"/>
      <c r="B4" s="575"/>
      <c r="C4" s="575"/>
      <c r="D4" s="1168"/>
      <c r="E4" s="2"/>
    </row>
    <row r="5" spans="1:5" ht="24.75" customHeight="1">
      <c r="A5" s="675">
        <v>1</v>
      </c>
      <c r="B5" s="575" t="s">
        <v>441</v>
      </c>
      <c r="C5" s="575">
        <v>225779</v>
      </c>
      <c r="D5" s="1168">
        <v>73814</v>
      </c>
      <c r="E5" s="575">
        <f>SUM(C5-D5)</f>
        <v>151965</v>
      </c>
    </row>
    <row r="6" spans="1:5" ht="24.75" customHeight="1">
      <c r="A6" s="675"/>
      <c r="B6" s="575"/>
      <c r="C6" s="575"/>
      <c r="E6" s="575"/>
    </row>
    <row r="7" spans="1:5" ht="24.75" customHeight="1">
      <c r="A7" s="675">
        <v>2</v>
      </c>
      <c r="B7" s="575" t="s">
        <v>442</v>
      </c>
      <c r="C7" s="575">
        <v>57466</v>
      </c>
      <c r="D7" s="1168">
        <v>18239</v>
      </c>
      <c r="E7" s="575">
        <f>SUM(C7-D7)</f>
        <v>39227</v>
      </c>
    </row>
    <row r="8" spans="1:5" ht="24.75" customHeight="1">
      <c r="A8" s="675"/>
      <c r="B8" s="575"/>
      <c r="C8" s="575"/>
      <c r="D8" s="1168"/>
      <c r="E8" s="575"/>
    </row>
    <row r="9" spans="1:5" ht="24.75" customHeight="1">
      <c r="A9" s="675">
        <v>3</v>
      </c>
      <c r="B9" s="575" t="s">
        <v>443</v>
      </c>
      <c r="C9" s="575">
        <v>20566</v>
      </c>
      <c r="D9" s="1168">
        <v>15731</v>
      </c>
      <c r="E9" s="575">
        <f aca="true" t="shared" si="0" ref="E9:E17">SUM(C9)-D9</f>
        <v>4835</v>
      </c>
    </row>
    <row r="10" spans="1:5" ht="24.75" customHeight="1">
      <c r="A10" s="675"/>
      <c r="B10" s="575"/>
      <c r="C10" s="575"/>
      <c r="D10" s="1168"/>
      <c r="E10" s="575"/>
    </row>
    <row r="11" spans="1:5" ht="24.75" customHeight="1">
      <c r="A11" s="675">
        <v>4</v>
      </c>
      <c r="B11" s="575" t="s">
        <v>444</v>
      </c>
      <c r="C11" s="575">
        <v>11990</v>
      </c>
      <c r="D11" s="1168">
        <v>7531</v>
      </c>
      <c r="E11" s="575">
        <f t="shared" si="0"/>
        <v>4459</v>
      </c>
    </row>
    <row r="12" spans="1:5" ht="24.75" customHeight="1">
      <c r="A12" s="675"/>
      <c r="B12" s="575"/>
      <c r="C12" s="575"/>
      <c r="D12" s="1168"/>
      <c r="E12" s="575"/>
    </row>
    <row r="13" spans="1:5" ht="24.75" customHeight="1">
      <c r="A13" s="675">
        <v>5</v>
      </c>
      <c r="B13" s="575" t="s">
        <v>445</v>
      </c>
      <c r="C13" s="575">
        <v>18742</v>
      </c>
      <c r="D13" s="1168">
        <v>729</v>
      </c>
      <c r="E13" s="575">
        <f t="shared" si="0"/>
        <v>18013</v>
      </c>
    </row>
    <row r="14" spans="1:5" ht="24.75" customHeight="1">
      <c r="A14" s="675"/>
      <c r="B14" s="575" t="s">
        <v>447</v>
      </c>
      <c r="C14" s="626">
        <v>40004.25</v>
      </c>
      <c r="D14" s="1168">
        <v>1734.04</v>
      </c>
      <c r="E14" s="575">
        <f t="shared" si="0"/>
        <v>38270.21</v>
      </c>
    </row>
    <row r="15" spans="1:5" ht="24.75" customHeight="1">
      <c r="A15" s="675"/>
      <c r="B15" s="575"/>
      <c r="C15" s="575"/>
      <c r="D15" s="1168"/>
      <c r="E15" s="575"/>
    </row>
    <row r="16" spans="1:5" ht="24.75" customHeight="1">
      <c r="A16" s="675">
        <v>6</v>
      </c>
      <c r="B16" s="575" t="s">
        <v>446</v>
      </c>
      <c r="C16" s="575">
        <v>6855</v>
      </c>
      <c r="D16" s="1168">
        <v>3094</v>
      </c>
      <c r="E16" s="575">
        <f t="shared" si="0"/>
        <v>3761</v>
      </c>
    </row>
    <row r="17" spans="1:5" ht="24.75" customHeight="1">
      <c r="A17" s="575"/>
      <c r="B17" s="575" t="s">
        <v>447</v>
      </c>
      <c r="C17" s="575">
        <v>15537.34</v>
      </c>
      <c r="D17" s="1205">
        <v>7875.11</v>
      </c>
      <c r="E17" s="626">
        <f t="shared" si="0"/>
        <v>7662.2300000000005</v>
      </c>
    </row>
    <row r="18" spans="1:4" ht="24.75" customHeight="1">
      <c r="A18" s="1120"/>
      <c r="B18" s="1120"/>
      <c r="C18" s="1120"/>
      <c r="D18" s="1120"/>
    </row>
    <row r="19" spans="1:4" ht="24.75" customHeight="1">
      <c r="A19" s="1120"/>
      <c r="B19" s="1120"/>
      <c r="C19" s="1120"/>
      <c r="D19" s="1120"/>
    </row>
    <row r="20" spans="1:4" ht="24.75" customHeight="1">
      <c r="A20" s="1120"/>
      <c r="B20" s="1120"/>
      <c r="C20" s="1120"/>
      <c r="D20" s="1120"/>
    </row>
    <row r="21" spans="1:4" ht="24.75" customHeight="1">
      <c r="A21" s="1120"/>
      <c r="B21" s="1120"/>
      <c r="C21" s="1120"/>
      <c r="D21" s="1120"/>
    </row>
    <row r="22" spans="1:4" ht="24.75" customHeight="1">
      <c r="A22" s="1120"/>
      <c r="B22" s="1120"/>
      <c r="C22" s="1120"/>
      <c r="D22" s="1120"/>
    </row>
    <row r="23" spans="1:4" ht="24.75" customHeight="1">
      <c r="A23" s="1120"/>
      <c r="B23" s="1120"/>
      <c r="C23" s="1120"/>
      <c r="D23" s="1120"/>
    </row>
    <row r="24" spans="1:4" ht="24.75" customHeight="1">
      <c r="A24" s="1120"/>
      <c r="B24" s="1120"/>
      <c r="C24" s="1120"/>
      <c r="D24" s="1120"/>
    </row>
    <row r="25" spans="1:4" ht="24.75" customHeight="1">
      <c r="A25" s="1120"/>
      <c r="B25" s="1120"/>
      <c r="C25" s="1120"/>
      <c r="D25" s="1120"/>
    </row>
    <row r="26" spans="1:4" ht="24.75" customHeight="1">
      <c r="A26" s="1120"/>
      <c r="B26" s="1120"/>
      <c r="C26" s="1120"/>
      <c r="D26" s="1120"/>
    </row>
    <row r="27" spans="1:4" ht="24.75" customHeight="1">
      <c r="A27" s="1120"/>
      <c r="B27" s="1120"/>
      <c r="C27" s="1120"/>
      <c r="D27" s="1120"/>
    </row>
    <row r="28" spans="1:4" ht="24.75" customHeight="1">
      <c r="A28" s="1120"/>
      <c r="B28" s="1120"/>
      <c r="C28" s="1120"/>
      <c r="D28" s="112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zoomScalePageLayoutView="0" workbookViewId="0" topLeftCell="A16">
      <selection activeCell="O19" sqref="O19"/>
    </sheetView>
  </sheetViews>
  <sheetFormatPr defaultColWidth="9.140625" defaultRowHeight="12.75"/>
  <cols>
    <col min="1" max="1" width="8.28125" style="0" customWidth="1"/>
    <col min="2" max="2" width="22.8515625" style="0" customWidth="1"/>
    <col min="3" max="3" width="13.8515625" style="0" customWidth="1"/>
    <col min="4" max="4" width="15.28125" style="0" customWidth="1"/>
    <col min="5" max="5" width="12.7109375" style="0" customWidth="1"/>
    <col min="6" max="6" width="12.28125" style="0" customWidth="1"/>
    <col min="7" max="7" width="14.28125" style="0" customWidth="1"/>
    <col min="8" max="8" width="11.00390625" style="0" customWidth="1"/>
    <col min="9" max="9" width="13.8515625" style="0" customWidth="1"/>
    <col min="10" max="10" width="2.7109375" style="0" hidden="1" customWidth="1"/>
  </cols>
  <sheetData>
    <row r="1" spans="1:10" ht="16.5" thickBot="1">
      <c r="A1" s="1413" t="s">
        <v>176</v>
      </c>
      <c r="B1" s="1414"/>
      <c r="C1" s="1414"/>
      <c r="D1" s="1414"/>
      <c r="E1" s="1414"/>
      <c r="F1" s="1414"/>
      <c r="G1" s="1414"/>
      <c r="H1" s="1414"/>
      <c r="I1" s="1414"/>
      <c r="J1" s="584"/>
    </row>
    <row r="2" spans="1:10" ht="16.5" thickBot="1">
      <c r="A2" s="1413" t="s">
        <v>476</v>
      </c>
      <c r="B2" s="1414"/>
      <c r="C2" s="1414"/>
      <c r="D2" s="1414"/>
      <c r="E2" s="1414"/>
      <c r="F2" s="1414"/>
      <c r="G2" s="1414"/>
      <c r="H2" s="1414"/>
      <c r="I2" s="1414"/>
      <c r="J2" s="584"/>
    </row>
    <row r="3" spans="1:10" ht="17.25" customHeight="1">
      <c r="A3" s="564" t="s">
        <v>177</v>
      </c>
      <c r="B3" s="565" t="s">
        <v>178</v>
      </c>
      <c r="C3" s="1415" t="s">
        <v>477</v>
      </c>
      <c r="D3" s="1416"/>
      <c r="E3" s="1417"/>
      <c r="F3" s="1418" t="s">
        <v>478</v>
      </c>
      <c r="G3" s="1419"/>
      <c r="H3" s="1419"/>
      <c r="I3" s="1420"/>
      <c r="J3" s="616"/>
    </row>
    <row r="4" spans="1:10" ht="33.75" customHeight="1">
      <c r="A4" s="381"/>
      <c r="B4" s="396"/>
      <c r="C4" s="561" t="s">
        <v>179</v>
      </c>
      <c r="D4" s="316" t="s">
        <v>180</v>
      </c>
      <c r="E4" s="395" t="s">
        <v>181</v>
      </c>
      <c r="F4" s="561" t="s">
        <v>179</v>
      </c>
      <c r="G4" s="316" t="s">
        <v>182</v>
      </c>
      <c r="H4" s="316" t="s">
        <v>181</v>
      </c>
      <c r="I4" s="1261" t="s">
        <v>183</v>
      </c>
      <c r="J4" s="144"/>
    </row>
    <row r="5" spans="1:10" ht="12.75">
      <c r="A5" s="562">
        <v>1</v>
      </c>
      <c r="B5" s="563">
        <v>2</v>
      </c>
      <c r="C5" s="562">
        <v>3</v>
      </c>
      <c r="D5" s="76">
        <v>4</v>
      </c>
      <c r="E5" s="563">
        <v>5</v>
      </c>
      <c r="F5" s="562">
        <v>6</v>
      </c>
      <c r="G5" s="76">
        <v>7</v>
      </c>
      <c r="H5" s="76">
        <v>8</v>
      </c>
      <c r="I5" s="563">
        <v>9</v>
      </c>
      <c r="J5" s="144"/>
    </row>
    <row r="6" spans="1:10" ht="15.75" customHeight="1">
      <c r="A6" s="623" t="s">
        <v>184</v>
      </c>
      <c r="B6" s="694"/>
      <c r="C6" s="354"/>
      <c r="D6" s="6"/>
      <c r="E6" s="331"/>
      <c r="F6" s="354"/>
      <c r="G6" s="6"/>
      <c r="H6" s="6"/>
      <c r="I6" s="331"/>
      <c r="J6" s="144"/>
    </row>
    <row r="7" spans="1:10" ht="15.75" customHeight="1">
      <c r="A7" s="645">
        <v>1</v>
      </c>
      <c r="B7" s="967" t="s">
        <v>410</v>
      </c>
      <c r="C7" s="625">
        <f>SUM('Sh1-Breakup'!CI10)</f>
        <v>262</v>
      </c>
      <c r="D7" s="1222">
        <f>SUM('Sh1-Breakup'!CJ10)</f>
        <v>405.4</v>
      </c>
      <c r="E7" s="625">
        <f>SUM('Sh1-Breakup'!CK10)</f>
        <v>2096</v>
      </c>
      <c r="F7" s="627">
        <f>SUM('Sh1-Breakup'!CR10)</f>
        <v>17</v>
      </c>
      <c r="G7" s="627">
        <f>SUM('Sh1-Breakup'!CS10)</f>
        <v>19.740000000000002</v>
      </c>
      <c r="H7" s="627">
        <f>SUM('Sh1-Breakup'!CT10)</f>
        <v>88</v>
      </c>
      <c r="I7" s="1263">
        <f>SUM(G7*100/D7)</f>
        <v>4.869264923532315</v>
      </c>
      <c r="J7" s="617"/>
    </row>
    <row r="8" spans="1:10" ht="15.75" customHeight="1">
      <c r="A8" s="645">
        <v>2</v>
      </c>
      <c r="B8" s="621" t="s">
        <v>20</v>
      </c>
      <c r="C8" s="625">
        <f>SUM('Sh1-Breakup'!CI11)</f>
        <v>1038</v>
      </c>
      <c r="D8" s="1222">
        <f>SUM('Sh1-Breakup'!CJ11)</f>
        <v>1161.61</v>
      </c>
      <c r="E8" s="625">
        <f>SUM('Sh1-Breakup'!CK11)</f>
        <v>8304</v>
      </c>
      <c r="F8" s="627">
        <f>SUM('Sh1-Breakup'!CR11)</f>
        <v>6</v>
      </c>
      <c r="G8" s="627">
        <f>SUM('Sh1-Breakup'!CS11)</f>
        <v>6.98</v>
      </c>
      <c r="H8" s="627">
        <f>SUM('Sh1-Breakup'!CT11)</f>
        <v>48</v>
      </c>
      <c r="I8" s="1263">
        <f aca="true" t="shared" si="0" ref="I8:I18">SUM(G8*100/D8)</f>
        <v>0.6008901438520674</v>
      </c>
      <c r="J8" s="617"/>
    </row>
    <row r="9" spans="1:10" ht="15.75" customHeight="1">
      <c r="A9" s="645">
        <v>3</v>
      </c>
      <c r="B9" s="621" t="s">
        <v>21</v>
      </c>
      <c r="C9" s="625">
        <f>SUM('Sh1-Breakup'!CI12)</f>
        <v>2630</v>
      </c>
      <c r="D9" s="1222">
        <f>SUM('Sh1-Breakup'!CJ12)</f>
        <v>3101.28</v>
      </c>
      <c r="E9" s="625">
        <f>SUM('Sh1-Breakup'!CK12)</f>
        <v>21040</v>
      </c>
      <c r="F9" s="627">
        <f>SUM('Sh1-Breakup'!CR12)</f>
        <v>296</v>
      </c>
      <c r="G9" s="627">
        <f>SUM('Sh1-Breakup'!CS12)</f>
        <v>719.8</v>
      </c>
      <c r="H9" s="627">
        <f>SUM('Sh1-Breakup'!CT12)</f>
        <v>1470</v>
      </c>
      <c r="I9" s="629">
        <f t="shared" si="0"/>
        <v>23.209771449208066</v>
      </c>
      <c r="J9" s="617"/>
    </row>
    <row r="10" spans="1:10" ht="15.75" customHeight="1">
      <c r="A10" s="645">
        <v>4</v>
      </c>
      <c r="B10" s="621" t="s">
        <v>22</v>
      </c>
      <c r="C10" s="625">
        <f>SUM('Sh1-Breakup'!CI13)</f>
        <v>1457</v>
      </c>
      <c r="D10" s="1222">
        <f>SUM('Sh1-Breakup'!CJ13)</f>
        <v>1792.69</v>
      </c>
      <c r="E10" s="625">
        <f>SUM('Sh1-Breakup'!CK13)</f>
        <v>11656</v>
      </c>
      <c r="F10" s="627">
        <f>SUM('Sh1-Breakup'!CR13)</f>
        <v>105</v>
      </c>
      <c r="G10" s="627">
        <f>SUM('Sh1-Breakup'!CS13)</f>
        <v>230.25</v>
      </c>
      <c r="H10" s="627">
        <f>SUM('Sh1-Breakup'!CT13)</f>
        <v>703</v>
      </c>
      <c r="I10" s="629">
        <f t="shared" si="0"/>
        <v>12.843826874696685</v>
      </c>
      <c r="J10" s="617"/>
    </row>
    <row r="11" spans="1:10" ht="15.75" customHeight="1">
      <c r="A11" s="645">
        <v>5</v>
      </c>
      <c r="B11" s="621" t="s">
        <v>404</v>
      </c>
      <c r="C11" s="625">
        <f>SUM('Sh1-Breakup'!CI14)</f>
        <v>162</v>
      </c>
      <c r="D11" s="1222">
        <f>SUM('Sh1-Breakup'!CJ14)</f>
        <v>199.19</v>
      </c>
      <c r="E11" s="625">
        <f>SUM('Sh1-Breakup'!CK14)</f>
        <v>1296</v>
      </c>
      <c r="F11" s="627">
        <f>SUM('Sh1-Breakup'!CR14)</f>
        <v>25</v>
      </c>
      <c r="G11" s="627">
        <f>SUM('Sh1-Breakup'!CS14)</f>
        <v>50.55</v>
      </c>
      <c r="H11" s="627">
        <f>SUM('Sh1-Breakup'!CT14)</f>
        <v>125</v>
      </c>
      <c r="I11" s="1263">
        <f t="shared" si="0"/>
        <v>25.3777800090366</v>
      </c>
      <c r="J11" s="617"/>
    </row>
    <row r="12" spans="1:10" ht="15.75" customHeight="1">
      <c r="A12" s="1218"/>
      <c r="B12" s="1219" t="s">
        <v>456</v>
      </c>
      <c r="C12" s="1220">
        <f>SUM('Sh1-Breakup'!CI15)</f>
        <v>1619</v>
      </c>
      <c r="D12" s="1223">
        <f>SUM('Sh1-Breakup'!CJ15)</f>
        <v>1991.88</v>
      </c>
      <c r="E12" s="1220">
        <f>SUM('Sh1-Breakup'!CK15)</f>
        <v>12952</v>
      </c>
      <c r="F12" s="1221">
        <f>SUM('Sh1-Breakup'!CR15)</f>
        <v>130</v>
      </c>
      <c r="G12" s="1221">
        <f>SUM('Sh1-Breakup'!CS15)</f>
        <v>280.8</v>
      </c>
      <c r="H12" s="1221">
        <f>SUM('Sh1-Breakup'!CT15)</f>
        <v>828</v>
      </c>
      <c r="I12" s="629">
        <f t="shared" si="0"/>
        <v>14.097234773179107</v>
      </c>
      <c r="J12" s="617"/>
    </row>
    <row r="13" spans="1:10" ht="15.75" customHeight="1">
      <c r="A13" s="645">
        <v>6</v>
      </c>
      <c r="B13" s="621" t="s">
        <v>23</v>
      </c>
      <c r="C13" s="625">
        <f>SUM('Sh1-Breakup'!CI16)</f>
        <v>2818</v>
      </c>
      <c r="D13" s="1222">
        <f>SUM('Sh1-Breakup'!CJ16)</f>
        <v>3368.8360000000002</v>
      </c>
      <c r="E13" s="625">
        <f>SUM('Sh1-Breakup'!CK16)</f>
        <v>22544</v>
      </c>
      <c r="F13" s="627">
        <f>SUM('Sh1-Breakup'!CR16)</f>
        <v>224</v>
      </c>
      <c r="G13" s="627">
        <f>SUM('Sh1-Breakup'!CS16)</f>
        <v>386.85</v>
      </c>
      <c r="H13" s="627">
        <f>SUM('Sh1-Breakup'!CT16)</f>
        <v>1327</v>
      </c>
      <c r="I13" s="629">
        <f t="shared" si="0"/>
        <v>11.483194788941937</v>
      </c>
      <c r="J13" s="617"/>
    </row>
    <row r="14" spans="1:10" ht="15.75" customHeight="1">
      <c r="A14" s="645">
        <v>7</v>
      </c>
      <c r="B14" s="621" t="s">
        <v>24</v>
      </c>
      <c r="C14" s="625">
        <f>SUM('Sh1-Breakup'!CI17)</f>
        <v>2526</v>
      </c>
      <c r="D14" s="1222">
        <f>SUM('Sh1-Breakup'!CJ17)</f>
        <v>2993.38</v>
      </c>
      <c r="E14" s="625">
        <f>SUM('Sh1-Breakup'!CK17)</f>
        <v>20208</v>
      </c>
      <c r="F14" s="627">
        <f>SUM('Sh1-Breakup'!CR17)</f>
        <v>446</v>
      </c>
      <c r="G14" s="627">
        <f>SUM('Sh1-Breakup'!CS17)</f>
        <v>1277.56</v>
      </c>
      <c r="H14" s="627">
        <f>SUM('Sh1-Breakup'!CT17)</f>
        <v>2739</v>
      </c>
      <c r="I14" s="629">
        <f t="shared" si="0"/>
        <v>42.67951279156004</v>
      </c>
      <c r="J14" s="617"/>
    </row>
    <row r="15" spans="1:10" ht="15.75" customHeight="1">
      <c r="A15" s="646">
        <v>8</v>
      </c>
      <c r="B15" s="622" t="s">
        <v>156</v>
      </c>
      <c r="C15" s="625">
        <f>SUM('Sh1-Breakup'!CI18)</f>
        <v>4617</v>
      </c>
      <c r="D15" s="1222">
        <f>SUM('Sh1-Breakup'!CJ18)</f>
        <v>6056.71</v>
      </c>
      <c r="E15" s="625">
        <f>SUM('Sh1-Breakup'!CK18)</f>
        <v>36936</v>
      </c>
      <c r="F15" s="627">
        <f>SUM('Sh1-Breakup'!CR18)</f>
        <v>484</v>
      </c>
      <c r="G15" s="627">
        <f>SUM('Sh1-Breakup'!CS18)</f>
        <v>1197</v>
      </c>
      <c r="H15" s="627">
        <f>SUM('Sh1-Breakup'!CT18)</f>
        <v>3196</v>
      </c>
      <c r="I15" s="1263">
        <f t="shared" si="0"/>
        <v>19.763204776190374</v>
      </c>
      <c r="J15" s="618"/>
    </row>
    <row r="16" spans="1:10" ht="15.75" customHeight="1" thickBot="1">
      <c r="A16" s="1215">
        <v>9</v>
      </c>
      <c r="B16" s="1216" t="s">
        <v>455</v>
      </c>
      <c r="C16" s="630">
        <f>SUM('Sh1-Breakup'!CI19)</f>
        <v>462</v>
      </c>
      <c r="D16" s="1224">
        <f>SUM('Sh1-Breakup'!CJ19)</f>
        <v>605.67</v>
      </c>
      <c r="E16" s="630">
        <f>SUM('Sh1-Breakup'!CK19)</f>
        <v>3696</v>
      </c>
      <c r="F16" s="632">
        <f>SUM('Sh1-Breakup'!CR19)</f>
        <v>7</v>
      </c>
      <c r="G16" s="632">
        <f>SUM('Sh1-Breakup'!CS19)</f>
        <v>43.8</v>
      </c>
      <c r="H16" s="632">
        <f>SUM('Sh1-Breakup'!CT19)</f>
        <v>267</v>
      </c>
      <c r="I16" s="1263">
        <f t="shared" si="0"/>
        <v>7.231660805389073</v>
      </c>
      <c r="J16" s="1217"/>
    </row>
    <row r="17" spans="1:10" ht="15.75" customHeight="1" thickBot="1">
      <c r="A17" s="1231"/>
      <c r="B17" s="1232" t="s">
        <v>457</v>
      </c>
      <c r="C17" s="1233">
        <f>SUM('Sh1-Breakup'!CI20)</f>
        <v>5079</v>
      </c>
      <c r="D17" s="1234">
        <f>SUM('Sh1-Breakup'!CJ20)</f>
        <v>6662.38</v>
      </c>
      <c r="E17" s="1233">
        <f>SUM('Sh1-Breakup'!CK20)</f>
        <v>40632</v>
      </c>
      <c r="F17" s="1235">
        <f>SUM('Sh1-Breakup'!CR20)</f>
        <v>491</v>
      </c>
      <c r="G17" s="1235">
        <f>SUM('Sh1-Breakup'!CS20)</f>
        <v>1240.8</v>
      </c>
      <c r="H17" s="1235">
        <f>SUM('Sh1-Breakup'!CT20)</f>
        <v>3463</v>
      </c>
      <c r="I17" s="635">
        <f t="shared" si="0"/>
        <v>18.62397521606393</v>
      </c>
      <c r="J17" s="1217"/>
    </row>
    <row r="18" spans="1:10" ht="15.75" customHeight="1" thickBot="1">
      <c r="A18" s="782"/>
      <c r="B18" s="1225" t="s">
        <v>185</v>
      </c>
      <c r="C18" s="1226">
        <f>SUM('Sh1-Breakup'!CI21)</f>
        <v>15972</v>
      </c>
      <c r="D18" s="1227">
        <f>SUM('Sh1-Breakup'!CJ21)</f>
        <v>19684.766000000003</v>
      </c>
      <c r="E18" s="1226">
        <f>SUM('Sh1-Breakup'!CK21)</f>
        <v>127776</v>
      </c>
      <c r="F18" s="1236">
        <f>SUM('Sh1-Breakup'!CR21)</f>
        <v>1610</v>
      </c>
      <c r="G18" s="1236">
        <f>SUM('Sh1-Breakup'!CS21)</f>
        <v>3932.5299999999997</v>
      </c>
      <c r="H18" s="1237">
        <f>SUM(H7:H15)</f>
        <v>10524</v>
      </c>
      <c r="I18" s="1238">
        <f t="shared" si="0"/>
        <v>19.97752983195228</v>
      </c>
      <c r="J18" s="619"/>
    </row>
    <row r="19" spans="1:10" ht="15.75" customHeight="1">
      <c r="A19" s="623" t="s">
        <v>186</v>
      </c>
      <c r="B19" s="624"/>
      <c r="C19" s="638"/>
      <c r="D19" s="639"/>
      <c r="E19" s="640"/>
      <c r="F19" s="641"/>
      <c r="G19" s="642"/>
      <c r="H19" s="643"/>
      <c r="I19" s="644"/>
      <c r="J19" s="620"/>
    </row>
    <row r="20" spans="1:10" ht="15.75" customHeight="1">
      <c r="A20" s="645">
        <v>10</v>
      </c>
      <c r="B20" s="621" t="s">
        <v>29</v>
      </c>
      <c r="C20" s="625">
        <f>SUM('Sh1-Breakup'!CI23)</f>
        <v>552</v>
      </c>
      <c r="D20" s="1222">
        <f>SUM('Sh1-Breakup'!CJ23)</f>
        <v>776.1320000000001</v>
      </c>
      <c r="E20" s="625">
        <f>SUM('Sh1-Breakup'!CK23)</f>
        <v>4416</v>
      </c>
      <c r="F20" s="627">
        <f>SUM('Sh1-Breakup'!CR23)</f>
        <v>0</v>
      </c>
      <c r="G20" s="1222">
        <f>SUM('Sh1-Breakup'!CS23)</f>
        <v>0</v>
      </c>
      <c r="H20" s="627">
        <f>SUM('Sh1-Breakup'!CT23)</f>
        <v>0</v>
      </c>
      <c r="I20" s="1263">
        <f aca="true" t="shared" si="1" ref="I20:I67">SUM(G20*100/D20)</f>
        <v>0</v>
      </c>
      <c r="J20" s="617"/>
    </row>
    <row r="21" spans="1:10" ht="15.75" customHeight="1">
      <c r="A21" s="645">
        <v>11</v>
      </c>
      <c r="B21" s="621" t="s">
        <v>30</v>
      </c>
      <c r="C21" s="625">
        <f>SUM('Sh1-Breakup'!CI24)</f>
        <v>7648</v>
      </c>
      <c r="D21" s="1222">
        <f>SUM('Sh1-Breakup'!CJ24)</f>
        <v>11073.19</v>
      </c>
      <c r="E21" s="625">
        <f>SUM('Sh1-Breakup'!CK24)</f>
        <v>61184</v>
      </c>
      <c r="F21" s="627">
        <f>SUM('Sh1-Breakup'!CR24)</f>
        <v>111</v>
      </c>
      <c r="G21" s="1222">
        <f>SUM('Sh1-Breakup'!CS24)</f>
        <v>275</v>
      </c>
      <c r="H21" s="627">
        <f>SUM('Sh1-Breakup'!CT24)</f>
        <v>880</v>
      </c>
      <c r="I21" s="1263">
        <f t="shared" si="1"/>
        <v>2.483475854744658</v>
      </c>
      <c r="J21" s="617"/>
    </row>
    <row r="22" spans="1:10" ht="15.75" customHeight="1">
      <c r="A22" s="645">
        <v>12</v>
      </c>
      <c r="B22" s="621" t="s">
        <v>31</v>
      </c>
      <c r="C22" s="625">
        <f>SUM('Sh1-Breakup'!CI25)</f>
        <v>4245</v>
      </c>
      <c r="D22" s="1222">
        <f>SUM('Sh1-Breakup'!CJ25)</f>
        <v>5887.936000000001</v>
      </c>
      <c r="E22" s="625">
        <f>SUM('Sh1-Breakup'!CK25)</f>
        <v>33960</v>
      </c>
      <c r="F22" s="627">
        <f>SUM('Sh1-Breakup'!CR25)</f>
        <v>485</v>
      </c>
      <c r="G22" s="1222">
        <f>SUM('Sh1-Breakup'!CS25)</f>
        <v>949.13</v>
      </c>
      <c r="H22" s="627">
        <f>SUM('Sh1-Breakup'!CT25)</f>
        <v>2425</v>
      </c>
      <c r="I22" s="1263">
        <f t="shared" si="1"/>
        <v>16.11991027076381</v>
      </c>
      <c r="J22" s="617"/>
    </row>
    <row r="23" spans="1:10" ht="15.75" customHeight="1">
      <c r="A23" s="645">
        <v>13</v>
      </c>
      <c r="B23" s="621" t="s">
        <v>32</v>
      </c>
      <c r="C23" s="625">
        <f>SUM('Sh1-Breakup'!CI26)</f>
        <v>5253</v>
      </c>
      <c r="D23" s="1222">
        <f>SUM('Sh1-Breakup'!CJ26)</f>
        <v>7258.6320000000005</v>
      </c>
      <c r="E23" s="625">
        <f>SUM('Sh1-Breakup'!CK26)</f>
        <v>42024</v>
      </c>
      <c r="F23" s="627">
        <f>SUM('Sh1-Breakup'!CR26)</f>
        <v>731</v>
      </c>
      <c r="G23" s="1222">
        <f>SUM('Sh1-Breakup'!CS26)</f>
        <v>1306.55</v>
      </c>
      <c r="H23" s="627">
        <f>SUM('Sh1-Breakup'!CT26)</f>
        <v>5532</v>
      </c>
      <c r="I23" s="1263">
        <f t="shared" si="1"/>
        <v>17.999948199605655</v>
      </c>
      <c r="J23" s="617"/>
    </row>
    <row r="24" spans="1:10" ht="15.75" customHeight="1" thickBot="1">
      <c r="A24" s="646">
        <v>14</v>
      </c>
      <c r="B24" s="622" t="s">
        <v>93</v>
      </c>
      <c r="C24" s="630">
        <f>SUM('Sh1-Breakup'!CI27)</f>
        <v>4032</v>
      </c>
      <c r="D24" s="1224">
        <f>SUM('Sh1-Breakup'!CJ27)</f>
        <v>6017.768</v>
      </c>
      <c r="E24" s="630">
        <f>SUM('Sh1-Breakup'!CK27)</f>
        <v>32256</v>
      </c>
      <c r="F24" s="632">
        <f>SUM('Sh1-Breakup'!CR27)</f>
        <v>904</v>
      </c>
      <c r="G24" s="1224">
        <f>SUM('Sh1-Breakup'!CS27)</f>
        <v>1460.8400000000001</v>
      </c>
      <c r="H24" s="632">
        <f>SUM('Sh1-Breakup'!CT27)</f>
        <v>7449</v>
      </c>
      <c r="I24" s="635">
        <f t="shared" si="1"/>
        <v>24.275445646957476</v>
      </c>
      <c r="J24" s="618"/>
    </row>
    <row r="25" spans="1:10" ht="15.75" customHeight="1" thickBot="1">
      <c r="A25" s="576"/>
      <c r="B25" s="577" t="s">
        <v>187</v>
      </c>
      <c r="C25" s="636">
        <f>SUM('Sh1-Breakup'!CI28)</f>
        <v>21730</v>
      </c>
      <c r="D25" s="358">
        <f>SUM('Sh1-Breakup'!CJ28)</f>
        <v>31013.658000000003</v>
      </c>
      <c r="E25" s="636">
        <f>SUM('Sh1-Breakup'!CK28)</f>
        <v>173840</v>
      </c>
      <c r="F25" s="100">
        <f>SUM('Sh1-Breakup'!CR28)</f>
        <v>2231</v>
      </c>
      <c r="G25" s="358">
        <f>SUM('Sh1-Breakup'!CS28)</f>
        <v>3991.5200000000004</v>
      </c>
      <c r="H25" s="100">
        <f>SUM('Sh1-Breakup'!CT28)</f>
        <v>16286</v>
      </c>
      <c r="I25" s="360">
        <f t="shared" si="1"/>
        <v>12.87020060645539</v>
      </c>
      <c r="J25" s="619"/>
    </row>
    <row r="26" spans="1:10" ht="15.75" customHeight="1">
      <c r="A26" s="623" t="s">
        <v>188</v>
      </c>
      <c r="B26" s="624"/>
      <c r="C26" s="638"/>
      <c r="D26" s="639"/>
      <c r="E26" s="640"/>
      <c r="F26" s="641"/>
      <c r="G26" s="642"/>
      <c r="H26" s="643"/>
      <c r="I26" s="644"/>
      <c r="J26" s="620"/>
    </row>
    <row r="27" spans="1:10" ht="15.75" customHeight="1">
      <c r="A27" s="755">
        <v>15</v>
      </c>
      <c r="B27" s="657" t="s">
        <v>189</v>
      </c>
      <c r="C27" s="1123">
        <f>SUM('Sh1-Breakup'!CI40)</f>
        <v>1773</v>
      </c>
      <c r="D27" s="626">
        <f>SUM('Sh1-Breakup'!CJ40)</f>
        <v>1926.5100000000002</v>
      </c>
      <c r="E27" s="1123">
        <f>SUM('Sh1-Breakup'!CK40)</f>
        <v>14184</v>
      </c>
      <c r="F27" s="575">
        <f>SUM('Sh1-Breakup'!CR40)</f>
        <v>0</v>
      </c>
      <c r="G27" s="575">
        <f>SUM('Sh1-Breakup'!CS40)</f>
        <v>0</v>
      </c>
      <c r="H27" s="575">
        <f>SUM('Sh1-Breakup'!CT40)</f>
        <v>0</v>
      </c>
      <c r="I27" s="1264">
        <f t="shared" si="1"/>
        <v>0</v>
      </c>
      <c r="J27" s="617"/>
    </row>
    <row r="28" spans="1:10" ht="15.75" customHeight="1">
      <c r="A28" s="755">
        <v>16</v>
      </c>
      <c r="B28" s="657" t="s">
        <v>35</v>
      </c>
      <c r="C28" s="1123">
        <f>SUM('Sh1-Breakup'!CI41)</f>
        <v>4818</v>
      </c>
      <c r="D28" s="626">
        <f>SUM('Sh1-Breakup'!CJ41)</f>
        <v>6836.66</v>
      </c>
      <c r="E28" s="1123">
        <f>SUM('Sh1-Breakup'!CK41)</f>
        <v>38544</v>
      </c>
      <c r="F28" s="575">
        <f>SUM('Sh1-Breakup'!CR41)</f>
        <v>1202</v>
      </c>
      <c r="G28" s="575">
        <f>SUM('Sh1-Breakup'!CS41)</f>
        <v>1089.12</v>
      </c>
      <c r="H28" s="575">
        <f>SUM('Sh1-Breakup'!CT41)</f>
        <v>3321</v>
      </c>
      <c r="I28" s="1264">
        <f t="shared" si="1"/>
        <v>15.930585987894672</v>
      </c>
      <c r="J28" s="617"/>
    </row>
    <row r="29" spans="1:10" ht="15.75" customHeight="1">
      <c r="A29" s="755">
        <v>17</v>
      </c>
      <c r="B29" s="657" t="s">
        <v>406</v>
      </c>
      <c r="C29" s="1123">
        <f>SUM('Sh1-Breakup'!CI42)</f>
        <v>283</v>
      </c>
      <c r="D29" s="626">
        <f>SUM('Sh1-Breakup'!CJ42)</f>
        <v>402.17</v>
      </c>
      <c r="E29" s="1123">
        <f>SUM('Sh1-Breakup'!CK42)</f>
        <v>2264</v>
      </c>
      <c r="F29" s="575">
        <f>SUM('Sh1-Breakup'!CR42)</f>
        <v>0</v>
      </c>
      <c r="G29" s="575">
        <f>SUM('Sh1-Breakup'!CS42)</f>
        <v>0</v>
      </c>
      <c r="H29" s="575">
        <f>SUM('Sh1-Breakup'!CT42)</f>
        <v>0</v>
      </c>
      <c r="I29" s="1264">
        <f t="shared" si="1"/>
        <v>0</v>
      </c>
      <c r="J29" s="617"/>
    </row>
    <row r="30" spans="1:10" ht="15.75" customHeight="1">
      <c r="A30" s="754"/>
      <c r="B30" s="706" t="s">
        <v>407</v>
      </c>
      <c r="C30" s="1230">
        <f>SUM('Sh1-Breakup'!CI43)</f>
        <v>5101</v>
      </c>
      <c r="D30" s="628">
        <f>SUM('Sh1-Breakup'!CJ43)</f>
        <v>7238.82</v>
      </c>
      <c r="E30" s="1230">
        <f>SUM('Sh1-Breakup'!CK43)</f>
        <v>40808</v>
      </c>
      <c r="F30" s="575">
        <f>SUM('Sh1-Breakup'!CR43)</f>
        <v>1202</v>
      </c>
      <c r="G30" s="575">
        <f>SUM('Sh1-Breakup'!CS43)</f>
        <v>1089.12</v>
      </c>
      <c r="H30" s="575">
        <f>SUM('Sh1-Breakup'!CT43)</f>
        <v>3321</v>
      </c>
      <c r="I30" s="626">
        <f t="shared" si="1"/>
        <v>15.0455460972921</v>
      </c>
      <c r="J30" s="617"/>
    </row>
    <row r="31" spans="1:10" ht="15.75" customHeight="1">
      <c r="A31" s="755">
        <v>18</v>
      </c>
      <c r="B31" s="657" t="s">
        <v>36</v>
      </c>
      <c r="C31" s="1123">
        <f>SUM('Sh1-Breakup'!CI44)</f>
        <v>1350</v>
      </c>
      <c r="D31" s="626">
        <f>SUM('Sh1-Breakup'!CJ44)</f>
        <v>1750.1999999999998</v>
      </c>
      <c r="E31" s="1123">
        <f>SUM('Sh1-Breakup'!CK44)</f>
        <v>10800</v>
      </c>
      <c r="F31" s="575">
        <f>SUM('Sh1-Breakup'!CR44)</f>
        <v>62</v>
      </c>
      <c r="G31" s="575">
        <f>SUM('Sh1-Breakup'!CS44)</f>
        <v>143.4</v>
      </c>
      <c r="H31" s="575">
        <f>SUM('Sh1-Breakup'!CT44)</f>
        <v>576</v>
      </c>
      <c r="I31" s="626">
        <f t="shared" si="1"/>
        <v>8.193349331504972</v>
      </c>
      <c r="J31" s="617"/>
    </row>
    <row r="32" spans="1:10" ht="15.75" customHeight="1">
      <c r="A32" s="755">
        <v>19</v>
      </c>
      <c r="B32" s="657" t="s">
        <v>37</v>
      </c>
      <c r="C32" s="1123">
        <f>SUM('Sh1-Breakup'!CI45)</f>
        <v>1133</v>
      </c>
      <c r="D32" s="626">
        <f>SUM('Sh1-Breakup'!CJ45)</f>
        <v>1518.368</v>
      </c>
      <c r="E32" s="1123">
        <f>SUM('Sh1-Breakup'!CK45)</f>
        <v>9064</v>
      </c>
      <c r="F32" s="575">
        <f>SUM('Sh1-Breakup'!CR45)</f>
        <v>167</v>
      </c>
      <c r="G32" s="575">
        <f>SUM('Sh1-Breakup'!CS45)</f>
        <v>460.37</v>
      </c>
      <c r="H32" s="575">
        <f>SUM('Sh1-Breakup'!CT45)</f>
        <v>1336</v>
      </c>
      <c r="I32" s="1264">
        <f t="shared" si="1"/>
        <v>30.320054163417566</v>
      </c>
      <c r="J32" s="617"/>
    </row>
    <row r="33" spans="1:10" ht="15.75" customHeight="1">
      <c r="A33" s="755">
        <v>20</v>
      </c>
      <c r="B33" s="657" t="s">
        <v>38</v>
      </c>
      <c r="C33" s="1123">
        <f>SUM('Sh1-Breakup'!CI46)</f>
        <v>1017</v>
      </c>
      <c r="D33" s="626">
        <f>SUM('Sh1-Breakup'!CJ46)</f>
        <v>1210.868</v>
      </c>
      <c r="E33" s="1123">
        <f>SUM('Sh1-Breakup'!CK46)</f>
        <v>8136</v>
      </c>
      <c r="F33" s="575">
        <f>SUM('Sh1-Breakup'!CR46)</f>
        <v>0</v>
      </c>
      <c r="G33" s="575">
        <f>SUM('Sh1-Breakup'!CS46)</f>
        <v>0</v>
      </c>
      <c r="H33" s="575">
        <f>SUM('Sh1-Breakup'!CT46)</f>
        <v>0</v>
      </c>
      <c r="I33" s="1264">
        <f t="shared" si="1"/>
        <v>0</v>
      </c>
      <c r="J33" s="617"/>
    </row>
    <row r="34" spans="1:10" ht="15.75" customHeight="1">
      <c r="A34" s="755">
        <v>21</v>
      </c>
      <c r="B34" s="657" t="s">
        <v>39</v>
      </c>
      <c r="C34" s="1123">
        <f>SUM('Sh1-Breakup'!CI47)</f>
        <v>1514</v>
      </c>
      <c r="D34" s="626">
        <f>SUM('Sh1-Breakup'!CJ47)</f>
        <v>1882.6680000000001</v>
      </c>
      <c r="E34" s="1123">
        <f>SUM('Sh1-Breakup'!CK47)</f>
        <v>12112</v>
      </c>
      <c r="F34" s="575">
        <f>SUM('Sh1-Breakup'!CR47)</f>
        <v>0</v>
      </c>
      <c r="G34" s="575">
        <f>SUM('Sh1-Breakup'!CS47)</f>
        <v>0</v>
      </c>
      <c r="H34" s="575">
        <f>SUM('Sh1-Breakup'!CT47)</f>
        <v>0</v>
      </c>
      <c r="I34" s="626">
        <f t="shared" si="1"/>
        <v>0</v>
      </c>
      <c r="J34" s="617"/>
    </row>
    <row r="35" spans="1:10" ht="15.75" customHeight="1" thickBot="1">
      <c r="A35" s="762">
        <v>22</v>
      </c>
      <c r="B35" s="752" t="s">
        <v>40</v>
      </c>
      <c r="C35" s="1239">
        <f>SUM('Sh1-Breakup'!CI48)</f>
        <v>923</v>
      </c>
      <c r="D35" s="631">
        <f>SUM('Sh1-Breakup'!CJ48)</f>
        <v>1387.58</v>
      </c>
      <c r="E35" s="1239">
        <f>SUM('Sh1-Breakup'!CK48)</f>
        <v>7384</v>
      </c>
      <c r="F35" s="634">
        <f>SUM('Sh1-Breakup'!CR48)</f>
        <v>0</v>
      </c>
      <c r="G35" s="634">
        <f>SUM('Sh1-Breakup'!CS48)</f>
        <v>0</v>
      </c>
      <c r="H35" s="634">
        <f>SUM('Sh1-Breakup'!CT48)</f>
        <v>0</v>
      </c>
      <c r="I35" s="1265">
        <f t="shared" si="1"/>
        <v>0</v>
      </c>
      <c r="J35" s="617"/>
    </row>
    <row r="36" spans="1:10" ht="15.75" customHeight="1" thickBot="1">
      <c r="A36" s="1229">
        <v>23</v>
      </c>
      <c r="B36" s="1256" t="s">
        <v>41</v>
      </c>
      <c r="C36" s="1257">
        <f>SUM('Sh1-Breakup'!CI49)</f>
        <v>526</v>
      </c>
      <c r="D36" s="1258">
        <f>SUM('Sh1-Breakup'!CJ49)</f>
        <v>638.59</v>
      </c>
      <c r="E36" s="1257">
        <f>SUM('Sh1-Breakup'!CK49)</f>
        <v>4208</v>
      </c>
      <c r="F36" s="1228">
        <f>SUM('Sh1-Breakup'!CR49)</f>
        <v>0</v>
      </c>
      <c r="G36" s="1228">
        <f>SUM('Sh1-Breakup'!CS49)</f>
        <v>0</v>
      </c>
      <c r="H36" s="1228">
        <f>SUM('Sh1-Breakup'!CT49)</f>
        <v>0</v>
      </c>
      <c r="I36" s="1266">
        <f t="shared" si="1"/>
        <v>0</v>
      </c>
      <c r="J36" s="618"/>
    </row>
    <row r="37" spans="1:10" ht="15.75" customHeight="1" thickBot="1">
      <c r="A37" s="576"/>
      <c r="B37" s="577" t="s">
        <v>190</v>
      </c>
      <c r="C37" s="636">
        <f>SUM('Sh1-Breakup'!CI50)</f>
        <v>13337</v>
      </c>
      <c r="D37" s="358">
        <f>SUM('Sh1-Breakup'!CJ50)</f>
        <v>17553.613999999998</v>
      </c>
      <c r="E37" s="636">
        <f>SUM('Sh1-Breakup'!CK50)</f>
        <v>106696</v>
      </c>
      <c r="F37" s="637">
        <f>SUM('Sh1-Breakup'!CR50)</f>
        <v>1431</v>
      </c>
      <c r="G37" s="637">
        <f>SUM('Sh1-Breakup'!CS50)</f>
        <v>1692.8899999999999</v>
      </c>
      <c r="H37" s="637">
        <f>SUM('Sh1-Breakup'!CT50)</f>
        <v>5233</v>
      </c>
      <c r="I37" s="360">
        <f t="shared" si="1"/>
        <v>9.644110893631364</v>
      </c>
      <c r="J37" s="619"/>
    </row>
    <row r="38" spans="1:10" ht="15.75" customHeight="1">
      <c r="A38" s="623" t="s">
        <v>191</v>
      </c>
      <c r="B38" s="624"/>
      <c r="C38" s="638"/>
      <c r="D38" s="639"/>
      <c r="E38" s="640"/>
      <c r="F38" s="641"/>
      <c r="G38" s="642"/>
      <c r="H38" s="643"/>
      <c r="I38" s="644"/>
      <c r="J38" s="620"/>
    </row>
    <row r="39" spans="1:10" ht="15.75" customHeight="1">
      <c r="A39" s="755">
        <v>24</v>
      </c>
      <c r="B39" s="657" t="s">
        <v>192</v>
      </c>
      <c r="C39" s="1123">
        <f>SUM('Sh1-Breakup'!CI52)</f>
        <v>2191</v>
      </c>
      <c r="D39" s="626">
        <f>SUM('Sh1-Breakup'!CJ52)</f>
        <v>3116.98</v>
      </c>
      <c r="E39" s="1123">
        <f>SUM('Sh1-Breakup'!CK52)</f>
        <v>17528</v>
      </c>
      <c r="F39" s="575">
        <f>SUM('Sh1-Breakup'!CR52)</f>
        <v>46</v>
      </c>
      <c r="G39" s="575">
        <f>SUM('Sh1-Breakup'!CS52)</f>
        <v>251.49</v>
      </c>
      <c r="H39" s="575">
        <f>SUM('Sh1-Breakup'!CT52)</f>
        <v>1005</v>
      </c>
      <c r="I39" s="626">
        <f t="shared" si="1"/>
        <v>8.068386707646503</v>
      </c>
      <c r="J39" s="617"/>
    </row>
    <row r="40" spans="1:10" ht="15.75" customHeight="1" thickBot="1">
      <c r="A40" s="762">
        <v>25</v>
      </c>
      <c r="B40" s="752" t="s">
        <v>458</v>
      </c>
      <c r="C40" s="1239">
        <f>SUM('Sh1-Breakup'!CI53)</f>
        <v>285</v>
      </c>
      <c r="D40" s="631">
        <f>SUM('Sh1-Breakup'!CJ53)</f>
        <v>405.15</v>
      </c>
      <c r="E40" s="1239">
        <f>SUM('Sh1-Breakup'!CK53)</f>
        <v>2280</v>
      </c>
      <c r="F40" s="634">
        <f>SUM('Sh1-Breakup'!CR53)</f>
        <v>4</v>
      </c>
      <c r="G40" s="634">
        <f>SUM('Sh1-Breakup'!CS53)</f>
        <v>9.48</v>
      </c>
      <c r="H40" s="634">
        <f>SUM('Sh1-Breakup'!CT53)</f>
        <v>25</v>
      </c>
      <c r="I40" s="1265">
        <f t="shared" si="1"/>
        <v>2.3398741206960385</v>
      </c>
      <c r="J40" s="617"/>
    </row>
    <row r="41" spans="1:10" ht="15.75" customHeight="1" thickBot="1">
      <c r="A41" s="653"/>
      <c r="B41" s="1245" t="s">
        <v>461</v>
      </c>
      <c r="C41" s="1246">
        <f>SUM('Sh1-Breakup'!CI54)</f>
        <v>2476</v>
      </c>
      <c r="D41" s="359">
        <f>SUM('Sh1-Breakup'!CJ54)</f>
        <v>3522.13</v>
      </c>
      <c r="E41" s="1246">
        <f>SUM('Sh1-Breakup'!CK54)</f>
        <v>19808</v>
      </c>
      <c r="F41" s="637">
        <f>SUM('Sh1-Breakup'!CR54)</f>
        <v>50</v>
      </c>
      <c r="G41" s="637">
        <f>SUM('Sh1-Breakup'!CS54)</f>
        <v>260.97</v>
      </c>
      <c r="H41" s="1248">
        <f>SUM('Sh1-Breakup'!CT54)</f>
        <v>1030</v>
      </c>
      <c r="I41" s="1238">
        <f t="shared" si="1"/>
        <v>7.4094369032375305</v>
      </c>
      <c r="J41" s="617"/>
    </row>
    <row r="42" spans="1:10" ht="15.75" customHeight="1">
      <c r="A42" s="661">
        <v>26</v>
      </c>
      <c r="B42" s="663" t="s">
        <v>45</v>
      </c>
      <c r="C42" s="1243">
        <f>SUM('Sh1-Breakup'!CI56)</f>
        <v>4215</v>
      </c>
      <c r="D42" s="1244">
        <f>SUM('Sh1-Breakup'!CJ56)</f>
        <v>5295.41</v>
      </c>
      <c r="E42" s="1243">
        <f>SUM('Sh1-Breakup'!CK56)</f>
        <v>33720</v>
      </c>
      <c r="F42" s="643">
        <f>SUM('Sh1-Breakup'!CR56)</f>
        <v>493</v>
      </c>
      <c r="G42" s="643">
        <f>SUM('Sh1-Breakup'!CS56)</f>
        <v>1104.89</v>
      </c>
      <c r="H42" s="643">
        <f>SUM('Sh1-Breakup'!CT56)</f>
        <v>3656</v>
      </c>
      <c r="I42" s="1244">
        <f t="shared" si="1"/>
        <v>20.86505105364835</v>
      </c>
      <c r="J42" s="617"/>
    </row>
    <row r="43" spans="1:10" ht="15.75" customHeight="1">
      <c r="A43" s="755">
        <v>27</v>
      </c>
      <c r="B43" s="657" t="s">
        <v>46</v>
      </c>
      <c r="C43" s="1123">
        <f>SUM('Sh1-Breakup'!CI57)</f>
        <v>2093</v>
      </c>
      <c r="D43" s="626">
        <f>SUM('Sh1-Breakup'!CJ57)</f>
        <v>2710.1859999999997</v>
      </c>
      <c r="E43" s="1123">
        <f>SUM('Sh1-Breakup'!CK57)</f>
        <v>16744</v>
      </c>
      <c r="F43" s="575">
        <f>SUM('Sh1-Breakup'!CR57)</f>
        <v>391</v>
      </c>
      <c r="G43" s="575">
        <f>SUM('Sh1-Breakup'!CS57)</f>
        <v>803.75</v>
      </c>
      <c r="H43" s="575">
        <f>SUM('Sh1-Breakup'!CT57)</f>
        <v>2357</v>
      </c>
      <c r="I43" s="626">
        <f t="shared" si="1"/>
        <v>29.656636112798164</v>
      </c>
      <c r="J43" s="617"/>
    </row>
    <row r="44" spans="1:10" ht="15.75" customHeight="1">
      <c r="A44" s="661">
        <v>28</v>
      </c>
      <c r="B44" s="657" t="s">
        <v>47</v>
      </c>
      <c r="C44" s="1123">
        <f>SUM('Sh1-Breakup'!CI58)</f>
        <v>620</v>
      </c>
      <c r="D44" s="626">
        <f>SUM('Sh1-Breakup'!CJ58)</f>
        <v>1082.31</v>
      </c>
      <c r="E44" s="1123">
        <f>SUM('Sh1-Breakup'!CK58)</f>
        <v>4960</v>
      </c>
      <c r="F44" s="575">
        <f>SUM('Sh1-Breakup'!CR58)</f>
        <v>0</v>
      </c>
      <c r="G44" s="575">
        <f>SUM('Sh1-Breakup'!CS58)</f>
        <v>0</v>
      </c>
      <c r="H44" s="575">
        <f>SUM('Sh1-Breakup'!CT58)</f>
        <v>0</v>
      </c>
      <c r="I44" s="1264">
        <f t="shared" si="1"/>
        <v>0</v>
      </c>
      <c r="J44" s="617"/>
    </row>
    <row r="45" spans="1:10" ht="15.75" customHeight="1">
      <c r="A45" s="755">
        <v>29</v>
      </c>
      <c r="B45" s="657" t="s">
        <v>193</v>
      </c>
      <c r="C45" s="1123">
        <f>SUM('Sh1-Breakup'!CI59)</f>
        <v>701</v>
      </c>
      <c r="D45" s="626">
        <f>SUM('Sh1-Breakup'!CJ59)</f>
        <v>968.5</v>
      </c>
      <c r="E45" s="1123">
        <f>SUM('Sh1-Breakup'!CK59)</f>
        <v>5608</v>
      </c>
      <c r="F45" s="575">
        <f>SUM('Sh1-Breakup'!CR59)</f>
        <v>0</v>
      </c>
      <c r="G45" s="575">
        <f>SUM('Sh1-Breakup'!CS59)</f>
        <v>0</v>
      </c>
      <c r="H45" s="575">
        <f>SUM('Sh1-Breakup'!CT59)</f>
        <v>0</v>
      </c>
      <c r="I45" s="1264">
        <f t="shared" si="1"/>
        <v>0</v>
      </c>
      <c r="J45" s="617"/>
    </row>
    <row r="46" spans="1:10" ht="15.75" customHeight="1">
      <c r="A46" s="661">
        <v>30</v>
      </c>
      <c r="B46" s="657" t="s">
        <v>194</v>
      </c>
      <c r="C46" s="1123">
        <f>SUM('Sh1-Breakup'!CI60)</f>
        <v>4166</v>
      </c>
      <c r="D46" s="626">
        <f>SUM('Sh1-Breakup'!CJ60)</f>
        <v>5292.3</v>
      </c>
      <c r="E46" s="1123">
        <f>SUM('Sh1-Breakup'!CK60)</f>
        <v>33328</v>
      </c>
      <c r="F46" s="575">
        <f>SUM('Sh1-Breakup'!CR60)</f>
        <v>280</v>
      </c>
      <c r="G46" s="575">
        <f>SUM('Sh1-Breakup'!CS60)</f>
        <v>567.94</v>
      </c>
      <c r="H46" s="575">
        <f>SUM('Sh1-Breakup'!CT60)</f>
        <v>3124</v>
      </c>
      <c r="I46" s="626">
        <f t="shared" si="1"/>
        <v>10.731440016627932</v>
      </c>
      <c r="J46" s="618"/>
    </row>
    <row r="47" spans="1:10" ht="15.75" customHeight="1" thickBot="1">
      <c r="A47" s="755">
        <v>31</v>
      </c>
      <c r="B47" s="657" t="s">
        <v>459</v>
      </c>
      <c r="C47" s="1123">
        <f>SUM('Sh1-Breakup'!CI61)</f>
        <v>431</v>
      </c>
      <c r="D47" s="626">
        <f>SUM('Sh1-Breakup'!CJ61)</f>
        <v>547.48</v>
      </c>
      <c r="E47" s="1123">
        <f>SUM('Sh1-Breakup'!CK61)</f>
        <v>3448</v>
      </c>
      <c r="F47" s="575">
        <f>SUM('Sh1-Breakup'!CR61)</f>
        <v>23</v>
      </c>
      <c r="G47" s="575">
        <f>SUM('Sh1-Breakup'!CS61)</f>
        <v>58.9</v>
      </c>
      <c r="H47" s="575">
        <f>SUM('Sh1-Breakup'!CT61)</f>
        <v>240</v>
      </c>
      <c r="I47" s="631">
        <f t="shared" si="1"/>
        <v>10.75838386790385</v>
      </c>
      <c r="J47" s="1217"/>
    </row>
    <row r="48" spans="1:10" ht="15.75" customHeight="1" thickBot="1">
      <c r="A48" s="1241"/>
      <c r="B48" s="1242" t="s">
        <v>128</v>
      </c>
      <c r="C48" s="1247">
        <f>SUM('Sh1-Breakup'!CI62)</f>
        <v>4597</v>
      </c>
      <c r="D48" s="633">
        <f>SUM('Sh1-Breakup'!CJ62)</f>
        <v>5839.780000000001</v>
      </c>
      <c r="E48" s="1247">
        <f>SUM('Sh1-Breakup'!CK62)</f>
        <v>36776</v>
      </c>
      <c r="F48" s="703">
        <f>SUM('Sh1-Breakup'!CR62)</f>
        <v>303</v>
      </c>
      <c r="G48" s="703">
        <f>SUM('Sh1-Breakup'!CS62)</f>
        <v>626.84</v>
      </c>
      <c r="H48" s="1249">
        <f>SUM('Sh1-Breakup'!CT62)</f>
        <v>3364</v>
      </c>
      <c r="I48" s="1250">
        <f t="shared" si="1"/>
        <v>10.733966005568702</v>
      </c>
      <c r="J48" s="1217"/>
    </row>
    <row r="49" spans="1:10" ht="15.75" customHeight="1" thickBot="1">
      <c r="A49" s="576"/>
      <c r="B49" s="577" t="s">
        <v>195</v>
      </c>
      <c r="C49" s="1246">
        <f>SUM('Sh1-Breakup'!CI63)</f>
        <v>16522</v>
      </c>
      <c r="D49" s="359">
        <f>SUM('Sh1-Breakup'!CJ63)</f>
        <v>21968.826</v>
      </c>
      <c r="E49" s="1246">
        <f>SUM('Sh1-Breakup'!CK63)</f>
        <v>132176</v>
      </c>
      <c r="F49" s="637">
        <f>SUM('Sh1-Breakup'!CR63)</f>
        <v>1305</v>
      </c>
      <c r="G49" s="637">
        <f>SUM('Sh1-Breakup'!CS63)</f>
        <v>2980.7699999999995</v>
      </c>
      <c r="H49" s="1248">
        <f>SUM('Sh1-Breakup'!CT63)</f>
        <v>11143</v>
      </c>
      <c r="I49" s="1238">
        <f t="shared" si="1"/>
        <v>13.568180657446144</v>
      </c>
      <c r="J49" s="619"/>
    </row>
    <row r="50" spans="1:10" ht="15.75" customHeight="1">
      <c r="A50" s="623" t="s">
        <v>196</v>
      </c>
      <c r="B50" s="624"/>
      <c r="C50" s="638"/>
      <c r="D50" s="639"/>
      <c r="E50" s="640"/>
      <c r="F50" s="641"/>
      <c r="G50" s="642"/>
      <c r="H50" s="643"/>
      <c r="I50" s="644"/>
      <c r="J50" s="620"/>
    </row>
    <row r="51" spans="1:10" ht="15.75" customHeight="1">
      <c r="A51" s="645">
        <v>32</v>
      </c>
      <c r="B51" s="621" t="s">
        <v>52</v>
      </c>
      <c r="C51" s="625">
        <f>SUM('Sh1-Breakup'!CI75)</f>
        <v>429</v>
      </c>
      <c r="D51" s="1222">
        <f>SUM('Sh1-Breakup'!CJ75)</f>
        <v>633.6</v>
      </c>
      <c r="E51" s="625">
        <f>SUM('Sh1-Breakup'!CK75)</f>
        <v>3432</v>
      </c>
      <c r="F51" s="627">
        <f>SUM('Sh1-Breakup'!CR75)</f>
        <v>0</v>
      </c>
      <c r="G51" s="627">
        <f>SUM('Sh1-Breakup'!CS75)</f>
        <v>0</v>
      </c>
      <c r="H51" s="627">
        <f>SUM('Sh1-Breakup'!CT75)</f>
        <v>0</v>
      </c>
      <c r="I51" s="1263">
        <f t="shared" si="1"/>
        <v>0</v>
      </c>
      <c r="J51" s="617"/>
    </row>
    <row r="52" spans="1:10" ht="15.75" customHeight="1">
      <c r="A52" s="645">
        <v>33</v>
      </c>
      <c r="B52" s="621" t="s">
        <v>53</v>
      </c>
      <c r="C52" s="625">
        <f>SUM('Sh1-Breakup'!CI76)</f>
        <v>4044</v>
      </c>
      <c r="D52" s="1222">
        <f>SUM('Sh1-Breakup'!CJ76)</f>
        <v>5150.219999999999</v>
      </c>
      <c r="E52" s="625">
        <f>SUM('Sh1-Breakup'!CK76)</f>
        <v>32352</v>
      </c>
      <c r="F52" s="627">
        <f>SUM('Sh1-Breakup'!CR76)</f>
        <v>320</v>
      </c>
      <c r="G52" s="627">
        <f>SUM('Sh1-Breakup'!CS76)</f>
        <v>1411.58</v>
      </c>
      <c r="H52" s="627">
        <f>SUM('Sh1-Breakup'!CT76)</f>
        <v>2270</v>
      </c>
      <c r="I52" s="629">
        <f t="shared" si="1"/>
        <v>27.408149554776305</v>
      </c>
      <c r="J52" s="617"/>
    </row>
    <row r="53" spans="1:10" ht="15.75" customHeight="1">
      <c r="A53" s="645">
        <v>34</v>
      </c>
      <c r="B53" s="622" t="s">
        <v>197</v>
      </c>
      <c r="C53" s="625">
        <f>SUM('Sh1-Breakup'!CI77)</f>
        <v>5386</v>
      </c>
      <c r="D53" s="1222">
        <f>SUM('Sh1-Breakup'!CJ77)</f>
        <v>7269.389999999999</v>
      </c>
      <c r="E53" s="625">
        <f>SUM('Sh1-Breakup'!CK77)</f>
        <v>43088</v>
      </c>
      <c r="F53" s="627">
        <f>SUM('Sh1-Breakup'!CR77)</f>
        <v>521</v>
      </c>
      <c r="G53" s="627">
        <f>SUM('Sh1-Breakup'!CS77)</f>
        <v>1005.38</v>
      </c>
      <c r="H53" s="627">
        <f>SUM('Sh1-Breakup'!CT77)</f>
        <v>2937</v>
      </c>
      <c r="I53" s="1263">
        <f t="shared" si="1"/>
        <v>13.830321388727253</v>
      </c>
      <c r="J53" s="618"/>
    </row>
    <row r="54" spans="1:10" ht="15.75" customHeight="1" thickBot="1">
      <c r="A54" s="645">
        <v>35</v>
      </c>
      <c r="B54" s="1216" t="s">
        <v>460</v>
      </c>
      <c r="C54" s="625">
        <f>SUM('Sh1-Breakup'!CI78)</f>
        <v>534</v>
      </c>
      <c r="D54" s="1222">
        <f>SUM('Sh1-Breakup'!CJ78)</f>
        <v>715.8</v>
      </c>
      <c r="E54" s="625">
        <f>SUM('Sh1-Breakup'!CK78)</f>
        <v>4272</v>
      </c>
      <c r="F54" s="627">
        <f>SUM('Sh1-Breakup'!CR78)</f>
        <v>15</v>
      </c>
      <c r="G54" s="627">
        <f>SUM('Sh1-Breakup'!CS78)</f>
        <v>30.01</v>
      </c>
      <c r="H54" s="627">
        <f>SUM('Sh1-Breakup'!CT78)</f>
        <v>78</v>
      </c>
      <c r="I54" s="629">
        <f t="shared" si="1"/>
        <v>4.192511874825371</v>
      </c>
      <c r="J54" s="1217"/>
    </row>
    <row r="55" spans="1:10" ht="15.75" customHeight="1" thickBot="1">
      <c r="A55" s="1240"/>
      <c r="B55" s="1251" t="s">
        <v>462</v>
      </c>
      <c r="C55" s="1252">
        <f>SUM('Sh1-Breakup'!CI79)</f>
        <v>5920</v>
      </c>
      <c r="D55" s="1253">
        <f>SUM('Sh1-Breakup'!CJ79)</f>
        <v>7985.19</v>
      </c>
      <c r="E55" s="1252">
        <f>SUM('Sh1-Breakup'!CK79)</f>
        <v>47360</v>
      </c>
      <c r="F55" s="1254">
        <f>SUM('Sh1-Breakup'!CR79)</f>
        <v>536</v>
      </c>
      <c r="G55" s="1254">
        <f>SUM('Sh1-Breakup'!CS79)</f>
        <v>1035.39</v>
      </c>
      <c r="H55" s="1254">
        <f>SUM('Sh1-Breakup'!CT79)</f>
        <v>3015</v>
      </c>
      <c r="I55" s="1255">
        <f t="shared" si="1"/>
        <v>12.966379009140674</v>
      </c>
      <c r="J55" s="1217"/>
    </row>
    <row r="56" spans="1:10" ht="15.75" customHeight="1" thickBot="1">
      <c r="A56" s="576"/>
      <c r="B56" s="577" t="s">
        <v>198</v>
      </c>
      <c r="C56" s="636">
        <f>SUM('Sh1-Breakup'!CI80)</f>
        <v>10393</v>
      </c>
      <c r="D56" s="358">
        <f>SUM('Sh1-Breakup'!CJ80)</f>
        <v>13769.01</v>
      </c>
      <c r="E56" s="636">
        <f>SUM('Sh1-Breakup'!CK80)</f>
        <v>83144</v>
      </c>
      <c r="F56" s="100">
        <f>SUM('Sh1-Breakup'!CR80)</f>
        <v>856</v>
      </c>
      <c r="G56" s="100">
        <f>SUM('Sh1-Breakup'!CS80)</f>
        <v>2446.9700000000003</v>
      </c>
      <c r="H56" s="100">
        <f>SUM('Sh1-Breakup'!CT80)</f>
        <v>5285</v>
      </c>
      <c r="I56" s="360">
        <f t="shared" si="1"/>
        <v>17.771575443695664</v>
      </c>
      <c r="J56" s="619"/>
    </row>
    <row r="57" spans="1:10" ht="15.75" customHeight="1">
      <c r="A57" s="623" t="s">
        <v>199</v>
      </c>
      <c r="B57" s="624"/>
      <c r="C57" s="638"/>
      <c r="D57" s="639"/>
      <c r="E57" s="640"/>
      <c r="F57" s="641"/>
      <c r="G57" s="642"/>
      <c r="H57" s="643"/>
      <c r="I57" s="644"/>
      <c r="J57" s="620"/>
    </row>
    <row r="58" spans="1:10" ht="15.75" customHeight="1">
      <c r="A58" s="755">
        <v>36</v>
      </c>
      <c r="B58" s="657" t="s">
        <v>57</v>
      </c>
      <c r="C58" s="1123">
        <f>SUM('Sh1-Breakup'!CI82)</f>
        <v>3238</v>
      </c>
      <c r="D58" s="626">
        <f>SUM('Sh1-Breakup'!CJ82)</f>
        <v>4520.12</v>
      </c>
      <c r="E58" s="1123">
        <f>SUM('Sh1-Breakup'!CK82)</f>
        <v>25904</v>
      </c>
      <c r="F58" s="575">
        <f>SUM('Sh1-Breakup'!CR82)</f>
        <v>23</v>
      </c>
      <c r="G58" s="626">
        <f>SUM('Sh1-Breakup'!CS82)</f>
        <v>69.66</v>
      </c>
      <c r="H58" s="575">
        <f>SUM('Sh1-Breakup'!CT82)</f>
        <v>105</v>
      </c>
      <c r="I58" s="1264">
        <f t="shared" si="1"/>
        <v>1.5411095280656266</v>
      </c>
      <c r="J58" s="617"/>
    </row>
    <row r="59" spans="1:10" ht="15.75" customHeight="1">
      <c r="A59" s="755">
        <v>37</v>
      </c>
      <c r="B59" s="657" t="s">
        <v>58</v>
      </c>
      <c r="C59" s="1123">
        <f>SUM('Sh1-Breakup'!CI83)</f>
        <v>7736</v>
      </c>
      <c r="D59" s="626">
        <f>SUM('Sh1-Breakup'!CJ83)</f>
        <v>10170.42</v>
      </c>
      <c r="E59" s="1123">
        <f>SUM('Sh1-Breakup'!CK83)</f>
        <v>61888</v>
      </c>
      <c r="F59" s="575">
        <f>SUM('Sh1-Breakup'!CR83)</f>
        <v>370</v>
      </c>
      <c r="G59" s="626">
        <f>SUM('Sh1-Breakup'!CS83)</f>
        <v>1114.27</v>
      </c>
      <c r="H59" s="575">
        <f>SUM('Sh1-Breakup'!CT83)</f>
        <v>2960</v>
      </c>
      <c r="I59" s="626">
        <f t="shared" si="1"/>
        <v>10.95598805162422</v>
      </c>
      <c r="J59" s="617"/>
    </row>
    <row r="60" spans="1:10" ht="15.75" customHeight="1">
      <c r="A60" s="755">
        <f>+A59+1</f>
        <v>38</v>
      </c>
      <c r="B60" s="657" t="s">
        <v>59</v>
      </c>
      <c r="C60" s="1123">
        <f>SUM('Sh1-Breakup'!CI84)</f>
        <v>1801</v>
      </c>
      <c r="D60" s="626">
        <f>SUM('Sh1-Breakup'!CJ84)</f>
        <v>2246.036</v>
      </c>
      <c r="E60" s="1123">
        <f>SUM('Sh1-Breakup'!CK84)</f>
        <v>14408</v>
      </c>
      <c r="F60" s="575">
        <f>SUM('Sh1-Breakup'!CR84)</f>
        <v>376</v>
      </c>
      <c r="G60" s="626">
        <f>SUM('Sh1-Breakup'!CS84)</f>
        <v>642.5999999999999</v>
      </c>
      <c r="H60" s="575">
        <f>SUM('Sh1-Breakup'!CT84)</f>
        <v>2060</v>
      </c>
      <c r="I60" s="626">
        <f t="shared" si="1"/>
        <v>28.61040517605238</v>
      </c>
      <c r="J60" s="617"/>
    </row>
    <row r="61" spans="1:10" ht="15.75" customHeight="1">
      <c r="A61" s="755">
        <f>+A60+1</f>
        <v>39</v>
      </c>
      <c r="B61" s="657" t="s">
        <v>200</v>
      </c>
      <c r="C61" s="1123">
        <f>SUM('Sh1-Breakup'!CI85)</f>
        <v>9867</v>
      </c>
      <c r="D61" s="626">
        <f>SUM('Sh1-Breakup'!CJ85)</f>
        <v>13610.76</v>
      </c>
      <c r="E61" s="1123">
        <f>SUM('Sh1-Breakup'!CK85)</f>
        <v>78936</v>
      </c>
      <c r="F61" s="575">
        <f>SUM('Sh1-Breakup'!CR85)</f>
        <v>797</v>
      </c>
      <c r="G61" s="626">
        <f>SUM('Sh1-Breakup'!CS85)</f>
        <v>2339.59</v>
      </c>
      <c r="H61" s="575">
        <f>SUM('Sh1-Breakup'!CT85)</f>
        <v>7970</v>
      </c>
      <c r="I61" s="626">
        <f t="shared" si="1"/>
        <v>17.18926790274753</v>
      </c>
      <c r="J61" s="617"/>
    </row>
    <row r="62" spans="1:10" ht="15.75" customHeight="1">
      <c r="A62" s="755">
        <f>+A61+1</f>
        <v>40</v>
      </c>
      <c r="B62" s="657" t="s">
        <v>463</v>
      </c>
      <c r="C62" s="1123">
        <f>SUM('Sh1-Breakup'!CI86)</f>
        <v>680</v>
      </c>
      <c r="D62" s="626">
        <f>SUM('Sh1-Breakup'!CJ86)</f>
        <v>937.85</v>
      </c>
      <c r="E62" s="1123">
        <f>SUM('Sh1-Breakup'!CK86)</f>
        <v>5440</v>
      </c>
      <c r="F62" s="575">
        <f>SUM('Sh1-Breakup'!CR86)</f>
        <v>42</v>
      </c>
      <c r="G62" s="626">
        <f>SUM('Sh1-Breakup'!CS86)</f>
        <v>210.08</v>
      </c>
      <c r="H62" s="575">
        <f>SUM('Sh1-Breakup'!CT86)</f>
        <v>256</v>
      </c>
      <c r="I62" s="626">
        <f t="shared" si="1"/>
        <v>22.40017060297489</v>
      </c>
      <c r="J62" s="617"/>
    </row>
    <row r="63" spans="1:10" ht="15.75" customHeight="1">
      <c r="A63" s="755">
        <f>+A62+1</f>
        <v>41</v>
      </c>
      <c r="B63" s="657" t="s">
        <v>173</v>
      </c>
      <c r="C63" s="1123">
        <f>SUM('Sh1-Breakup'!CI87)</f>
        <v>1203</v>
      </c>
      <c r="D63" s="626">
        <f>SUM('Sh1-Breakup'!CJ87)</f>
        <v>1659.26</v>
      </c>
      <c r="E63" s="1123">
        <f>SUM('Sh1-Breakup'!CK87)</f>
        <v>9624</v>
      </c>
      <c r="F63" s="575">
        <f>SUM('Sh1-Breakup'!CR87)</f>
        <v>18</v>
      </c>
      <c r="G63" s="626">
        <f>SUM('Sh1-Breakup'!CS87)</f>
        <v>95.32</v>
      </c>
      <c r="H63" s="575">
        <f>SUM('Sh1-Breakup'!CT87)</f>
        <v>198</v>
      </c>
      <c r="I63" s="626">
        <f t="shared" si="1"/>
        <v>5.744729578245724</v>
      </c>
      <c r="J63" s="617"/>
    </row>
    <row r="64" spans="1:10" ht="15.75" customHeight="1">
      <c r="A64" s="755">
        <f>+A63+1</f>
        <v>42</v>
      </c>
      <c r="B64" s="657" t="s">
        <v>262</v>
      </c>
      <c r="C64" s="1123">
        <f>SUM('Sh1-Breakup'!CI88)</f>
        <v>628</v>
      </c>
      <c r="D64" s="626">
        <f>SUM('Sh1-Breakup'!CJ88)</f>
        <v>865.7</v>
      </c>
      <c r="E64" s="1123">
        <f>SUM('Sh1-Breakup'!CK88)</f>
        <v>5024</v>
      </c>
      <c r="F64" s="575">
        <f>SUM('Sh1-Breakup'!CR88)</f>
        <v>18</v>
      </c>
      <c r="G64" s="626">
        <f>SUM('Sh1-Breakup'!CS88)</f>
        <v>90.53</v>
      </c>
      <c r="H64" s="575">
        <f>SUM('Sh1-Breakup'!CT88)</f>
        <v>110</v>
      </c>
      <c r="I64" s="626">
        <f t="shared" si="1"/>
        <v>10.457433290978399</v>
      </c>
      <c r="J64" s="617"/>
    </row>
    <row r="65" spans="1:10" ht="15.75" customHeight="1">
      <c r="A65" s="754"/>
      <c r="B65" s="1185" t="s">
        <v>464</v>
      </c>
      <c r="C65" s="1230">
        <f>SUM('Sh1-Breakup'!CI89)</f>
        <v>12378</v>
      </c>
      <c r="D65" s="628">
        <f>SUM('Sh1-Breakup'!CJ89)</f>
        <v>17073.57</v>
      </c>
      <c r="E65" s="1230">
        <f>SUM('Sh1-Breakup'!CK89)</f>
        <v>99024</v>
      </c>
      <c r="F65" s="706">
        <f>SUM('Sh1-Breakup'!CR89)</f>
        <v>875</v>
      </c>
      <c r="G65" s="628">
        <f>SUM('Sh1-Breakup'!CS89)</f>
        <v>2735.5200000000004</v>
      </c>
      <c r="H65" s="706">
        <f>SUM('Sh1-Breakup'!CT89)</f>
        <v>8534</v>
      </c>
      <c r="I65" s="628">
        <f t="shared" si="1"/>
        <v>16.021956743668728</v>
      </c>
      <c r="J65" s="617"/>
    </row>
    <row r="66" spans="1:10" ht="15.75" customHeight="1" thickBot="1">
      <c r="A66" s="1259"/>
      <c r="B66" s="1260" t="s">
        <v>201</v>
      </c>
      <c r="C66" s="1247">
        <f>SUM('Sh1-Breakup'!CI90)</f>
        <v>25153</v>
      </c>
      <c r="D66" s="633">
        <f>SUM('Sh1-Breakup'!CJ90)</f>
        <v>34010.146</v>
      </c>
      <c r="E66" s="1247">
        <f>SUM('Sh1-Breakup'!CK90)</f>
        <v>201224</v>
      </c>
      <c r="F66" s="703">
        <f>SUM('Sh1-Breakup'!CR90)</f>
        <v>1644</v>
      </c>
      <c r="G66" s="633">
        <f>SUM('Sh1-Breakup'!CS90)</f>
        <v>4562.049999999999</v>
      </c>
      <c r="H66" s="703">
        <f>SUM('Sh1-Breakup'!CT90)</f>
        <v>13659</v>
      </c>
      <c r="I66" s="633">
        <f t="shared" si="1"/>
        <v>13.413791284518448</v>
      </c>
      <c r="J66" s="617"/>
    </row>
    <row r="67" spans="1:10" ht="15.75" customHeight="1" thickBot="1">
      <c r="A67" s="576"/>
      <c r="B67" s="1245" t="s">
        <v>175</v>
      </c>
      <c r="C67" s="1246">
        <f>SUM('Sh1-Breakup'!CI91)</f>
        <v>103107</v>
      </c>
      <c r="D67" s="359">
        <f>SUM('Sh1-Breakup'!CJ91)</f>
        <v>138000.00000000003</v>
      </c>
      <c r="E67" s="637">
        <f>SUM(C67)*8</f>
        <v>824856</v>
      </c>
      <c r="F67" s="637">
        <f>SUM('Sh1-Breakup'!CR91)</f>
        <v>9077</v>
      </c>
      <c r="G67" s="359">
        <f>SUM('Sh1-Breakup'!CS91)</f>
        <v>19606.73</v>
      </c>
      <c r="H67" s="637">
        <f>SUM('Sh1-Breakup'!CT91)</f>
        <v>61569</v>
      </c>
      <c r="I67" s="360">
        <f t="shared" si="1"/>
        <v>14.207775362318838</v>
      </c>
      <c r="J67" s="617"/>
    </row>
  </sheetData>
  <sheetProtection/>
  <mergeCells count="4">
    <mergeCell ref="A1:I1"/>
    <mergeCell ref="A2:I2"/>
    <mergeCell ref="C3:E3"/>
    <mergeCell ref="F3:I3"/>
  </mergeCells>
  <printOptions/>
  <pageMargins left="0.45" right="0" top="0.5" bottom="0.2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zoomScalePageLayoutView="0" workbookViewId="0" topLeftCell="A16">
      <selection activeCell="I50" sqref="I50"/>
    </sheetView>
  </sheetViews>
  <sheetFormatPr defaultColWidth="9.140625" defaultRowHeight="12.75"/>
  <cols>
    <col min="1" max="1" width="8.28125" style="0" customWidth="1"/>
    <col min="2" max="2" width="22.8515625" style="0" customWidth="1"/>
    <col min="3" max="3" width="13.8515625" style="0" customWidth="1"/>
    <col min="4" max="4" width="15.28125" style="0" customWidth="1"/>
    <col min="5" max="5" width="12.7109375" style="0" customWidth="1"/>
    <col min="6" max="6" width="12.28125" style="0" customWidth="1"/>
    <col min="7" max="7" width="14.28125" style="0" customWidth="1"/>
    <col min="8" max="8" width="11.00390625" style="0" customWidth="1"/>
    <col min="9" max="9" width="13.8515625" style="0" customWidth="1"/>
    <col min="10" max="10" width="2.7109375" style="0" hidden="1" customWidth="1"/>
  </cols>
  <sheetData>
    <row r="1" spans="1:10" ht="16.5" thickBot="1">
      <c r="A1" s="1413" t="s">
        <v>176</v>
      </c>
      <c r="B1" s="1414"/>
      <c r="C1" s="1414"/>
      <c r="D1" s="1414"/>
      <c r="E1" s="1414"/>
      <c r="F1" s="1414"/>
      <c r="G1" s="1414"/>
      <c r="H1" s="1414"/>
      <c r="I1" s="1414"/>
      <c r="J1" s="584"/>
    </row>
    <row r="2" spans="1:10" ht="16.5" thickBot="1">
      <c r="A2" s="1413" t="s">
        <v>476</v>
      </c>
      <c r="B2" s="1414"/>
      <c r="C2" s="1414"/>
      <c r="D2" s="1414"/>
      <c r="E2" s="1414"/>
      <c r="F2" s="1414"/>
      <c r="G2" s="1414"/>
      <c r="H2" s="1414"/>
      <c r="I2" s="1414"/>
      <c r="J2" s="584"/>
    </row>
    <row r="3" spans="1:10" ht="17.25" customHeight="1">
      <c r="A3" s="564" t="s">
        <v>177</v>
      </c>
      <c r="B3" s="565" t="s">
        <v>178</v>
      </c>
      <c r="C3" s="1415" t="s">
        <v>477</v>
      </c>
      <c r="D3" s="1416"/>
      <c r="E3" s="1417"/>
      <c r="F3" s="1418" t="s">
        <v>503</v>
      </c>
      <c r="G3" s="1419"/>
      <c r="H3" s="1419"/>
      <c r="I3" s="1420"/>
      <c r="J3" s="616"/>
    </row>
    <row r="4" spans="1:10" ht="33.75" customHeight="1">
      <c r="A4" s="381"/>
      <c r="B4" s="396"/>
      <c r="C4" s="561" t="s">
        <v>179</v>
      </c>
      <c r="D4" s="316" t="s">
        <v>180</v>
      </c>
      <c r="E4" s="395" t="s">
        <v>181</v>
      </c>
      <c r="F4" s="561" t="s">
        <v>179</v>
      </c>
      <c r="G4" s="316" t="s">
        <v>182</v>
      </c>
      <c r="H4" s="316" t="s">
        <v>181</v>
      </c>
      <c r="I4" s="1261" t="s">
        <v>183</v>
      </c>
      <c r="J4" s="144"/>
    </row>
    <row r="5" spans="1:10" ht="12.75">
      <c r="A5" s="562">
        <v>1</v>
      </c>
      <c r="B5" s="563">
        <v>2</v>
      </c>
      <c r="C5" s="562">
        <v>3</v>
      </c>
      <c r="D5" s="76">
        <v>4</v>
      </c>
      <c r="E5" s="563">
        <v>5</v>
      </c>
      <c r="F5" s="562">
        <v>6</v>
      </c>
      <c r="G5" s="76">
        <v>7</v>
      </c>
      <c r="H5" s="76">
        <v>8</v>
      </c>
      <c r="I5" s="563">
        <v>9</v>
      </c>
      <c r="J5" s="144"/>
    </row>
    <row r="6" spans="1:10" ht="15.75" customHeight="1">
      <c r="A6" s="623" t="s">
        <v>184</v>
      </c>
      <c r="B6" s="694"/>
      <c r="C6" s="354"/>
      <c r="D6" s="6"/>
      <c r="E6" s="331"/>
      <c r="F6" s="354"/>
      <c r="G6" s="6"/>
      <c r="H6" s="6"/>
      <c r="I6" s="331"/>
      <c r="J6" s="144"/>
    </row>
    <row r="7" spans="1:10" ht="15.75" customHeight="1">
      <c r="A7" s="645">
        <v>1</v>
      </c>
      <c r="B7" s="967" t="s">
        <v>410</v>
      </c>
      <c r="C7" s="625">
        <f>SUM('Sh1-Breakup'!CI10)</f>
        <v>262</v>
      </c>
      <c r="D7" s="1222">
        <f>SUM('Sh1-Breakup'!CJ10)</f>
        <v>405.4</v>
      </c>
      <c r="E7" s="625">
        <f>SUM('Sh1-Breakup'!CK10)</f>
        <v>2096</v>
      </c>
      <c r="F7" s="627">
        <f>SUM('Sh1-Breakup'!CR10)</f>
        <v>17</v>
      </c>
      <c r="G7" s="627">
        <f>SUM('Sh1-Breakup'!CS10)</f>
        <v>19.740000000000002</v>
      </c>
      <c r="H7" s="627">
        <f>SUM('Sh1-Breakup'!CT10)</f>
        <v>88</v>
      </c>
      <c r="I7" s="1263">
        <f>SUM(G7*100/D7)</f>
        <v>4.869264923532315</v>
      </c>
      <c r="J7" s="617"/>
    </row>
    <row r="8" spans="1:10" ht="15.75" customHeight="1">
      <c r="A8" s="645">
        <v>2</v>
      </c>
      <c r="B8" s="621" t="s">
        <v>20</v>
      </c>
      <c r="C8" s="625">
        <f>SUM('Sh1-Breakup'!CI11)</f>
        <v>1038</v>
      </c>
      <c r="D8" s="1222">
        <f>SUM('Sh1-Breakup'!CJ11)</f>
        <v>1161.61</v>
      </c>
      <c r="E8" s="625">
        <f>SUM('Sh1-Breakup'!CK11)</f>
        <v>8304</v>
      </c>
      <c r="F8" s="627">
        <f>SUM('Sh1-Breakup'!CR11)</f>
        <v>6</v>
      </c>
      <c r="G8" s="627">
        <f>SUM('Sh1-Breakup'!CS11)</f>
        <v>6.98</v>
      </c>
      <c r="H8" s="627">
        <f>SUM('Sh1-Breakup'!CT11)</f>
        <v>48</v>
      </c>
      <c r="I8" s="1263">
        <f aca="true" t="shared" si="0" ref="I8:I18">SUM(G8*100/D8)</f>
        <v>0.6008901438520674</v>
      </c>
      <c r="J8" s="617"/>
    </row>
    <row r="9" spans="1:10" ht="15.75" customHeight="1">
      <c r="A9" s="645">
        <v>3</v>
      </c>
      <c r="B9" s="621" t="s">
        <v>21</v>
      </c>
      <c r="C9" s="625">
        <f>SUM('Sh1-Breakup'!CI12)</f>
        <v>2630</v>
      </c>
      <c r="D9" s="1222">
        <f>SUM('Sh1-Breakup'!CJ12)</f>
        <v>3101.28</v>
      </c>
      <c r="E9" s="625">
        <f>SUM('Sh1-Breakup'!CK12)</f>
        <v>21040</v>
      </c>
      <c r="F9" s="627">
        <f>SUM('Sh1-Breakup'!CR12)</f>
        <v>296</v>
      </c>
      <c r="G9" s="627">
        <f>SUM('Sh1-Breakup'!CS12)</f>
        <v>719.8</v>
      </c>
      <c r="H9" s="627">
        <f>SUM('Sh1-Breakup'!CT12)</f>
        <v>1470</v>
      </c>
      <c r="I9" s="629">
        <f t="shared" si="0"/>
        <v>23.209771449208066</v>
      </c>
      <c r="J9" s="617"/>
    </row>
    <row r="10" spans="1:10" ht="15.75" customHeight="1">
      <c r="A10" s="645">
        <v>4</v>
      </c>
      <c r="B10" s="621" t="s">
        <v>22</v>
      </c>
      <c r="C10" s="625">
        <f>SUM('Sh1-Breakup'!CI13)</f>
        <v>1457</v>
      </c>
      <c r="D10" s="1222">
        <f>SUM('Sh1-Breakup'!CJ13)</f>
        <v>1792.69</v>
      </c>
      <c r="E10" s="625">
        <f>SUM('Sh1-Breakup'!CK13)</f>
        <v>11656</v>
      </c>
      <c r="F10" s="627">
        <f>SUM('Sh1-Breakup'!CR13)</f>
        <v>105</v>
      </c>
      <c r="G10" s="627">
        <f>SUM('Sh1-Breakup'!CS13)</f>
        <v>230.25</v>
      </c>
      <c r="H10" s="627">
        <f>SUM('Sh1-Breakup'!CT13)</f>
        <v>703</v>
      </c>
      <c r="I10" s="629">
        <f t="shared" si="0"/>
        <v>12.843826874696685</v>
      </c>
      <c r="J10" s="617"/>
    </row>
    <row r="11" spans="1:10" ht="15.75" customHeight="1">
      <c r="A11" s="645">
        <v>5</v>
      </c>
      <c r="B11" s="621" t="s">
        <v>404</v>
      </c>
      <c r="C11" s="625">
        <f>SUM('Sh1-Breakup'!CI14)</f>
        <v>162</v>
      </c>
      <c r="D11" s="1222">
        <f>SUM('Sh1-Breakup'!CJ14)</f>
        <v>199.19</v>
      </c>
      <c r="E11" s="625">
        <f>SUM('Sh1-Breakup'!CK14)</f>
        <v>1296</v>
      </c>
      <c r="F11" s="627">
        <f>SUM('Sh1-Breakup'!CR14)</f>
        <v>25</v>
      </c>
      <c r="G11" s="627">
        <f>SUM('Sh1-Breakup'!CS14)</f>
        <v>50.55</v>
      </c>
      <c r="H11" s="627">
        <f>SUM('Sh1-Breakup'!CT14)</f>
        <v>125</v>
      </c>
      <c r="I11" s="1263">
        <f t="shared" si="0"/>
        <v>25.3777800090366</v>
      </c>
      <c r="J11" s="617"/>
    </row>
    <row r="12" spans="1:10" ht="15.75" customHeight="1">
      <c r="A12" s="1218"/>
      <c r="B12" s="1219" t="s">
        <v>456</v>
      </c>
      <c r="C12" s="1220">
        <f>SUM('Sh1-Breakup'!CI15)</f>
        <v>1619</v>
      </c>
      <c r="D12" s="1223">
        <f>SUM('Sh1-Breakup'!CJ15)</f>
        <v>1991.88</v>
      </c>
      <c r="E12" s="1220">
        <f>SUM('Sh1-Breakup'!CK15)</f>
        <v>12952</v>
      </c>
      <c r="F12" s="1221">
        <f>SUM('Sh1-Breakup'!CR15)</f>
        <v>130</v>
      </c>
      <c r="G12" s="1221">
        <f>SUM('Sh1-Breakup'!CS15)</f>
        <v>280.8</v>
      </c>
      <c r="H12" s="1221">
        <f>SUM('Sh1-Breakup'!CT15)</f>
        <v>828</v>
      </c>
      <c r="I12" s="629">
        <f t="shared" si="0"/>
        <v>14.097234773179107</v>
      </c>
      <c r="J12" s="617"/>
    </row>
    <row r="13" spans="1:10" ht="15.75" customHeight="1">
      <c r="A13" s="645">
        <v>6</v>
      </c>
      <c r="B13" s="621" t="s">
        <v>23</v>
      </c>
      <c r="C13" s="625">
        <f>SUM('Sh1-Breakup'!CI16)</f>
        <v>2818</v>
      </c>
      <c r="D13" s="1222">
        <f>SUM('Sh1-Breakup'!CJ16)</f>
        <v>3368.8360000000002</v>
      </c>
      <c r="E13" s="625">
        <f>SUM('Sh1-Breakup'!CK16)</f>
        <v>22544</v>
      </c>
      <c r="F13" s="627">
        <f>SUM('Sh1-Breakup'!CR16)</f>
        <v>224</v>
      </c>
      <c r="G13" s="627">
        <f>SUM('Sh1-Breakup'!CS16)</f>
        <v>386.85</v>
      </c>
      <c r="H13" s="627">
        <f>SUM('Sh1-Breakup'!CT16)</f>
        <v>1327</v>
      </c>
      <c r="I13" s="629">
        <f t="shared" si="0"/>
        <v>11.483194788941937</v>
      </c>
      <c r="J13" s="617"/>
    </row>
    <row r="14" spans="1:10" ht="15.75" customHeight="1">
      <c r="A14" s="645">
        <v>7</v>
      </c>
      <c r="B14" s="621" t="s">
        <v>24</v>
      </c>
      <c r="C14" s="625">
        <f>SUM('Sh1-Breakup'!CI17)</f>
        <v>2526</v>
      </c>
      <c r="D14" s="1222">
        <f>SUM('Sh1-Breakup'!CJ17)</f>
        <v>2993.38</v>
      </c>
      <c r="E14" s="625">
        <f>SUM('Sh1-Breakup'!CK17)</f>
        <v>20208</v>
      </c>
      <c r="F14" s="627">
        <f>SUM('Sh1-Breakup'!CR17)</f>
        <v>446</v>
      </c>
      <c r="G14" s="627">
        <f>SUM('Sh1-Breakup'!CS17)</f>
        <v>1277.56</v>
      </c>
      <c r="H14" s="627">
        <f>SUM('Sh1-Breakup'!CT17)</f>
        <v>2739</v>
      </c>
      <c r="I14" s="629">
        <f t="shared" si="0"/>
        <v>42.67951279156004</v>
      </c>
      <c r="J14" s="617"/>
    </row>
    <row r="15" spans="1:10" ht="15.75" customHeight="1">
      <c r="A15" s="646">
        <v>8</v>
      </c>
      <c r="B15" s="622" t="s">
        <v>156</v>
      </c>
      <c r="C15" s="625">
        <f>SUM('Sh1-Breakup'!CI18)</f>
        <v>4617</v>
      </c>
      <c r="D15" s="1222">
        <f>SUM('Sh1-Breakup'!CJ18)</f>
        <v>6056.71</v>
      </c>
      <c r="E15" s="625">
        <f>SUM('Sh1-Breakup'!CK18)</f>
        <v>36936</v>
      </c>
      <c r="F15" s="627">
        <f>SUM('Sh1-Breakup'!CR18)</f>
        <v>484</v>
      </c>
      <c r="G15" s="627">
        <f>SUM('Sh1-Breakup'!CS18)</f>
        <v>1197</v>
      </c>
      <c r="H15" s="627">
        <f>SUM('Sh1-Breakup'!CT18)</f>
        <v>3196</v>
      </c>
      <c r="I15" s="1263">
        <f t="shared" si="0"/>
        <v>19.763204776190374</v>
      </c>
      <c r="J15" s="618"/>
    </row>
    <row r="16" spans="1:10" ht="15.75" customHeight="1" thickBot="1">
      <c r="A16" s="1215">
        <v>9</v>
      </c>
      <c r="B16" s="1216" t="s">
        <v>455</v>
      </c>
      <c r="C16" s="630">
        <f>SUM('Sh1-Breakup'!CI19)</f>
        <v>462</v>
      </c>
      <c r="D16" s="1224">
        <f>SUM('Sh1-Breakup'!CJ19)</f>
        <v>605.67</v>
      </c>
      <c r="E16" s="630">
        <f>SUM('Sh1-Breakup'!CK19)</f>
        <v>3696</v>
      </c>
      <c r="F16" s="632">
        <f>SUM('Sh1-Breakup'!CR19)</f>
        <v>7</v>
      </c>
      <c r="G16" s="632">
        <f>SUM('Sh1-Breakup'!CS19)</f>
        <v>43.8</v>
      </c>
      <c r="H16" s="632">
        <f>SUM('Sh1-Breakup'!CT19)</f>
        <v>267</v>
      </c>
      <c r="I16" s="1263">
        <f t="shared" si="0"/>
        <v>7.231660805389073</v>
      </c>
      <c r="J16" s="1217"/>
    </row>
    <row r="17" spans="1:10" ht="15.75" customHeight="1" thickBot="1">
      <c r="A17" s="1231"/>
      <c r="B17" s="1232" t="s">
        <v>457</v>
      </c>
      <c r="C17" s="1233">
        <f>SUM('Sh1-Breakup'!CI20)</f>
        <v>5079</v>
      </c>
      <c r="D17" s="1234">
        <f>SUM('Sh1-Breakup'!CJ20)</f>
        <v>6662.38</v>
      </c>
      <c r="E17" s="1233">
        <f>SUM('Sh1-Breakup'!CK20)</f>
        <v>40632</v>
      </c>
      <c r="F17" s="1235">
        <f>SUM('Sh1-Breakup'!CR20)</f>
        <v>491</v>
      </c>
      <c r="G17" s="1235">
        <f>SUM('Sh1-Breakup'!CS20)</f>
        <v>1240.8</v>
      </c>
      <c r="H17" s="1235">
        <f>SUM('Sh1-Breakup'!CT20)</f>
        <v>3463</v>
      </c>
      <c r="I17" s="635">
        <f t="shared" si="0"/>
        <v>18.62397521606393</v>
      </c>
      <c r="J17" s="1217"/>
    </row>
    <row r="18" spans="1:10" ht="15.75" customHeight="1" thickBot="1">
      <c r="A18" s="782"/>
      <c r="B18" s="1225" t="s">
        <v>185</v>
      </c>
      <c r="C18" s="1226">
        <f>SUM('Sh1-Breakup'!CI21)</f>
        <v>15972</v>
      </c>
      <c r="D18" s="1227">
        <f>SUM('Sh1-Breakup'!CJ21)</f>
        <v>19684.766000000003</v>
      </c>
      <c r="E18" s="1226">
        <f>SUM('Sh1-Breakup'!CK21)</f>
        <v>127776</v>
      </c>
      <c r="F18" s="1236">
        <f>SUM('Sh1-Breakup'!CR21)</f>
        <v>1610</v>
      </c>
      <c r="G18" s="1236">
        <f>SUM('Sh1-Breakup'!CS21)</f>
        <v>3932.5299999999997</v>
      </c>
      <c r="H18" s="1237">
        <f>SUM(H7:H15)</f>
        <v>10524</v>
      </c>
      <c r="I18" s="1238">
        <f t="shared" si="0"/>
        <v>19.97752983195228</v>
      </c>
      <c r="J18" s="619"/>
    </row>
    <row r="19" spans="1:10" ht="15.75" customHeight="1">
      <c r="A19" s="623" t="s">
        <v>186</v>
      </c>
      <c r="B19" s="624"/>
      <c r="C19" s="638"/>
      <c r="D19" s="639"/>
      <c r="E19" s="640"/>
      <c r="F19" s="641"/>
      <c r="G19" s="642"/>
      <c r="H19" s="643"/>
      <c r="I19" s="644"/>
      <c r="J19" s="620"/>
    </row>
    <row r="20" spans="1:10" ht="15.75" customHeight="1">
      <c r="A20" s="645">
        <v>10</v>
      </c>
      <c r="B20" s="621" t="s">
        <v>29</v>
      </c>
      <c r="C20" s="625">
        <f>SUM('Sh1-Breakup'!CI23)</f>
        <v>552</v>
      </c>
      <c r="D20" s="1222">
        <f>SUM('Sh1-Breakup'!CJ23)</f>
        <v>776.1320000000001</v>
      </c>
      <c r="E20" s="625">
        <f>SUM('Sh1-Breakup'!CK23)</f>
        <v>4416</v>
      </c>
      <c r="F20" s="627">
        <f>SUM('Sh1-Breakup'!CR23)</f>
        <v>0</v>
      </c>
      <c r="G20" s="1222">
        <f>SUM('Sh1-Breakup'!CS23)</f>
        <v>0</v>
      </c>
      <c r="H20" s="627">
        <f>SUM('Sh1-Breakup'!CT23)</f>
        <v>0</v>
      </c>
      <c r="I20" s="1263">
        <f aca="true" t="shared" si="1" ref="I20:I67">SUM(G20*100/D20)</f>
        <v>0</v>
      </c>
      <c r="J20" s="617"/>
    </row>
    <row r="21" spans="1:10" ht="15.75" customHeight="1">
      <c r="A21" s="645">
        <v>11</v>
      </c>
      <c r="B21" s="621" t="s">
        <v>30</v>
      </c>
      <c r="C21" s="625">
        <f>SUM('Sh1-Breakup'!CI24)</f>
        <v>7648</v>
      </c>
      <c r="D21" s="1222">
        <f>SUM('Sh1-Breakup'!CJ24)</f>
        <v>11073.19</v>
      </c>
      <c r="E21" s="625">
        <f>SUM('Sh1-Breakup'!CK24)</f>
        <v>61184</v>
      </c>
      <c r="F21" s="627">
        <f>SUM('Sh1-Breakup'!CR24)</f>
        <v>111</v>
      </c>
      <c r="G21" s="1222">
        <f>SUM('Sh1-Breakup'!CS24)</f>
        <v>275</v>
      </c>
      <c r="H21" s="627">
        <f>SUM('Sh1-Breakup'!CT24)</f>
        <v>880</v>
      </c>
      <c r="I21" s="1263">
        <f t="shared" si="1"/>
        <v>2.483475854744658</v>
      </c>
      <c r="J21" s="617"/>
    </row>
    <row r="22" spans="1:10" ht="15.75" customHeight="1">
      <c r="A22" s="645">
        <v>12</v>
      </c>
      <c r="B22" s="621" t="s">
        <v>31</v>
      </c>
      <c r="C22" s="625">
        <f>SUM('Sh1-Breakup'!CI25)</f>
        <v>4245</v>
      </c>
      <c r="D22" s="1222">
        <f>SUM('Sh1-Breakup'!CJ25)</f>
        <v>5887.936000000001</v>
      </c>
      <c r="E22" s="625">
        <f>SUM('Sh1-Breakup'!CK25)</f>
        <v>33960</v>
      </c>
      <c r="F22" s="627">
        <f>SUM('Sh1-Breakup'!CR25)</f>
        <v>485</v>
      </c>
      <c r="G22" s="1222">
        <f>SUM('Sh1-Breakup'!CS25)</f>
        <v>949.13</v>
      </c>
      <c r="H22" s="627">
        <f>SUM('Sh1-Breakup'!CT25)</f>
        <v>2425</v>
      </c>
      <c r="I22" s="1263">
        <f t="shared" si="1"/>
        <v>16.11991027076381</v>
      </c>
      <c r="J22" s="617"/>
    </row>
    <row r="23" spans="1:10" ht="15.75" customHeight="1">
      <c r="A23" s="645">
        <v>13</v>
      </c>
      <c r="B23" s="621" t="s">
        <v>32</v>
      </c>
      <c r="C23" s="625">
        <f>SUM('Sh1-Breakup'!CI26)</f>
        <v>5253</v>
      </c>
      <c r="D23" s="1222">
        <f>SUM('Sh1-Breakup'!CJ26)</f>
        <v>7258.6320000000005</v>
      </c>
      <c r="E23" s="625">
        <f>SUM('Sh1-Breakup'!CK26)</f>
        <v>42024</v>
      </c>
      <c r="F23" s="627">
        <f>SUM('Sh1-Breakup'!CR26)</f>
        <v>731</v>
      </c>
      <c r="G23" s="1222">
        <f>SUM('Sh1-Breakup'!CS26)</f>
        <v>1306.55</v>
      </c>
      <c r="H23" s="627">
        <f>SUM('Sh1-Breakup'!CT26)</f>
        <v>5532</v>
      </c>
      <c r="I23" s="1263">
        <f t="shared" si="1"/>
        <v>17.999948199605655</v>
      </c>
      <c r="J23" s="617"/>
    </row>
    <row r="24" spans="1:10" ht="15.75" customHeight="1" thickBot="1">
      <c r="A24" s="646">
        <v>14</v>
      </c>
      <c r="B24" s="622" t="s">
        <v>93</v>
      </c>
      <c r="C24" s="630">
        <f>SUM('Sh1-Breakup'!CI27)</f>
        <v>4032</v>
      </c>
      <c r="D24" s="1224">
        <f>SUM('Sh1-Breakup'!CJ27)</f>
        <v>6017.768</v>
      </c>
      <c r="E24" s="630">
        <f>SUM('Sh1-Breakup'!CK27)</f>
        <v>32256</v>
      </c>
      <c r="F24" s="632">
        <f>SUM('Sh1-Breakup'!CR27)</f>
        <v>904</v>
      </c>
      <c r="G24" s="1224">
        <f>SUM('Sh1-Breakup'!CS27)</f>
        <v>1460.8400000000001</v>
      </c>
      <c r="H24" s="632">
        <f>SUM('Sh1-Breakup'!CT27)</f>
        <v>7449</v>
      </c>
      <c r="I24" s="635">
        <f t="shared" si="1"/>
        <v>24.275445646957476</v>
      </c>
      <c r="J24" s="618"/>
    </row>
    <row r="25" spans="1:10" ht="15.75" customHeight="1" thickBot="1">
      <c r="A25" s="576"/>
      <c r="B25" s="577" t="s">
        <v>187</v>
      </c>
      <c r="C25" s="636">
        <f>SUM('Sh1-Breakup'!CI28)</f>
        <v>21730</v>
      </c>
      <c r="D25" s="358">
        <f>SUM('Sh1-Breakup'!CJ28)</f>
        <v>31013.658000000003</v>
      </c>
      <c r="E25" s="636">
        <f>SUM('Sh1-Breakup'!CK28)</f>
        <v>173840</v>
      </c>
      <c r="F25" s="100">
        <f>SUM('Sh1-Breakup'!CR28)</f>
        <v>2231</v>
      </c>
      <c r="G25" s="358">
        <f>SUM('Sh1-Breakup'!CS28)</f>
        <v>3991.5200000000004</v>
      </c>
      <c r="H25" s="100">
        <f>SUM('Sh1-Breakup'!CT28)</f>
        <v>16286</v>
      </c>
      <c r="I25" s="360">
        <f t="shared" si="1"/>
        <v>12.87020060645539</v>
      </c>
      <c r="J25" s="619"/>
    </row>
    <row r="26" spans="1:10" ht="15.75" customHeight="1">
      <c r="A26" s="623" t="s">
        <v>188</v>
      </c>
      <c r="B26" s="624"/>
      <c r="C26" s="638"/>
      <c r="D26" s="639"/>
      <c r="E26" s="640"/>
      <c r="F26" s="641"/>
      <c r="G26" s="642"/>
      <c r="H26" s="643"/>
      <c r="I26" s="644"/>
      <c r="J26" s="620"/>
    </row>
    <row r="27" spans="1:10" ht="15.75" customHeight="1">
      <c r="A27" s="755">
        <v>15</v>
      </c>
      <c r="B27" s="657" t="s">
        <v>189</v>
      </c>
      <c r="C27" s="1123">
        <f>SUM('Sh1-Breakup'!CI40)</f>
        <v>1773</v>
      </c>
      <c r="D27" s="626">
        <f>SUM('Sh1-Breakup'!CJ40)</f>
        <v>1926.5100000000002</v>
      </c>
      <c r="E27" s="1123">
        <f>SUM('Sh1-Breakup'!CK40)</f>
        <v>14184</v>
      </c>
      <c r="F27" s="575">
        <f>SUM('Sh1-Breakup'!CR40)</f>
        <v>0</v>
      </c>
      <c r="G27" s="575">
        <f>SUM('Sh1-Breakup'!CS40)</f>
        <v>0</v>
      </c>
      <c r="H27" s="575">
        <f>SUM('Sh1-Breakup'!CT40)</f>
        <v>0</v>
      </c>
      <c r="I27" s="1264">
        <f t="shared" si="1"/>
        <v>0</v>
      </c>
      <c r="J27" s="617"/>
    </row>
    <row r="28" spans="1:10" ht="15.75" customHeight="1">
      <c r="A28" s="755">
        <v>16</v>
      </c>
      <c r="B28" s="657" t="s">
        <v>35</v>
      </c>
      <c r="C28" s="1123">
        <f>SUM('Sh1-Breakup'!CI41)</f>
        <v>4818</v>
      </c>
      <c r="D28" s="626">
        <f>SUM('Sh1-Breakup'!CJ41)</f>
        <v>6836.66</v>
      </c>
      <c r="E28" s="1123">
        <f>SUM('Sh1-Breakup'!CK41)</f>
        <v>38544</v>
      </c>
      <c r="F28" s="575">
        <f>SUM('Sh1-Breakup'!CR41)</f>
        <v>1202</v>
      </c>
      <c r="G28" s="575">
        <f>SUM('Sh1-Breakup'!CS41)</f>
        <v>1089.12</v>
      </c>
      <c r="H28" s="575">
        <f>SUM('Sh1-Breakup'!CT41)</f>
        <v>3321</v>
      </c>
      <c r="I28" s="1264">
        <f t="shared" si="1"/>
        <v>15.930585987894672</v>
      </c>
      <c r="J28" s="617"/>
    </row>
    <row r="29" spans="1:10" ht="15.75" customHeight="1">
      <c r="A29" s="755">
        <v>17</v>
      </c>
      <c r="B29" s="657" t="s">
        <v>406</v>
      </c>
      <c r="C29" s="1123">
        <f>SUM('Sh1-Breakup'!CI42)</f>
        <v>283</v>
      </c>
      <c r="D29" s="626">
        <f>SUM('Sh1-Breakup'!CJ42)</f>
        <v>402.17</v>
      </c>
      <c r="E29" s="1123">
        <f>SUM('Sh1-Breakup'!CK42)</f>
        <v>2264</v>
      </c>
      <c r="F29" s="575">
        <f>SUM('Sh1-Breakup'!CR42)</f>
        <v>0</v>
      </c>
      <c r="G29" s="575">
        <f>SUM('Sh1-Breakup'!CS42)</f>
        <v>0</v>
      </c>
      <c r="H29" s="575">
        <f>SUM('Sh1-Breakup'!CT42)</f>
        <v>0</v>
      </c>
      <c r="I29" s="1264">
        <f t="shared" si="1"/>
        <v>0</v>
      </c>
      <c r="J29" s="617"/>
    </row>
    <row r="30" spans="1:10" ht="15.75" customHeight="1">
      <c r="A30" s="754"/>
      <c r="B30" s="706" t="s">
        <v>407</v>
      </c>
      <c r="C30" s="1230">
        <f>SUM('Sh1-Breakup'!CI43)</f>
        <v>5101</v>
      </c>
      <c r="D30" s="628">
        <f>SUM('Sh1-Breakup'!CJ43)</f>
        <v>7238.82</v>
      </c>
      <c r="E30" s="1230">
        <f>SUM('Sh1-Breakup'!CK43)</f>
        <v>40808</v>
      </c>
      <c r="F30" s="575">
        <f>SUM('Sh1-Breakup'!CR43)</f>
        <v>1202</v>
      </c>
      <c r="G30" s="575">
        <f>SUM('Sh1-Breakup'!CS43)</f>
        <v>1089.12</v>
      </c>
      <c r="H30" s="575">
        <f>SUM('Sh1-Breakup'!CT43)</f>
        <v>3321</v>
      </c>
      <c r="I30" s="626">
        <f t="shared" si="1"/>
        <v>15.0455460972921</v>
      </c>
      <c r="J30" s="617"/>
    </row>
    <row r="31" spans="1:10" ht="15.75" customHeight="1">
      <c r="A31" s="755">
        <v>18</v>
      </c>
      <c r="B31" s="657" t="s">
        <v>36</v>
      </c>
      <c r="C31" s="1123">
        <f>SUM('Sh1-Breakup'!CI44)</f>
        <v>1350</v>
      </c>
      <c r="D31" s="626">
        <f>SUM('Sh1-Breakup'!CJ44)</f>
        <v>1750.1999999999998</v>
      </c>
      <c r="E31" s="1123">
        <f>SUM('Sh1-Breakup'!CK44)</f>
        <v>10800</v>
      </c>
      <c r="F31" s="575">
        <f>SUM('Sh1-Breakup'!CR44)</f>
        <v>62</v>
      </c>
      <c r="G31" s="575">
        <f>SUM('Sh1-Breakup'!CS44)</f>
        <v>143.4</v>
      </c>
      <c r="H31" s="575">
        <f>SUM('Sh1-Breakup'!CT44)</f>
        <v>576</v>
      </c>
      <c r="I31" s="626">
        <f t="shared" si="1"/>
        <v>8.193349331504972</v>
      </c>
      <c r="J31" s="617"/>
    </row>
    <row r="32" spans="1:10" ht="15.75" customHeight="1">
      <c r="A32" s="755">
        <v>19</v>
      </c>
      <c r="B32" s="657" t="s">
        <v>37</v>
      </c>
      <c r="C32" s="1123">
        <f>SUM('Sh1-Breakup'!CI45)</f>
        <v>1133</v>
      </c>
      <c r="D32" s="626">
        <f>SUM('Sh1-Breakup'!CJ45)</f>
        <v>1518.368</v>
      </c>
      <c r="E32" s="1123">
        <f>SUM('Sh1-Breakup'!CK45)</f>
        <v>9064</v>
      </c>
      <c r="F32" s="575">
        <f>SUM('Sh1-Breakup'!CR45)</f>
        <v>167</v>
      </c>
      <c r="G32" s="575">
        <f>SUM('Sh1-Breakup'!CS45)</f>
        <v>460.37</v>
      </c>
      <c r="H32" s="575">
        <f>SUM('Sh1-Breakup'!CT45)</f>
        <v>1336</v>
      </c>
      <c r="I32" s="1264">
        <f t="shared" si="1"/>
        <v>30.320054163417566</v>
      </c>
      <c r="J32" s="617"/>
    </row>
    <row r="33" spans="1:10" ht="15.75" customHeight="1">
      <c r="A33" s="755">
        <v>20</v>
      </c>
      <c r="B33" s="657" t="s">
        <v>38</v>
      </c>
      <c r="C33" s="1123">
        <f>SUM('Sh1-Breakup'!CI46)</f>
        <v>1017</v>
      </c>
      <c r="D33" s="626">
        <f>SUM('Sh1-Breakup'!CJ46)</f>
        <v>1210.868</v>
      </c>
      <c r="E33" s="1123">
        <f>SUM('Sh1-Breakup'!CK46)</f>
        <v>8136</v>
      </c>
      <c r="F33" s="575">
        <f>SUM('Sh1-Breakup'!CR46)</f>
        <v>0</v>
      </c>
      <c r="G33" s="575">
        <f>SUM('Sh1-Breakup'!CS46)</f>
        <v>0</v>
      </c>
      <c r="H33" s="575">
        <f>SUM('Sh1-Breakup'!CT46)</f>
        <v>0</v>
      </c>
      <c r="I33" s="1264">
        <f t="shared" si="1"/>
        <v>0</v>
      </c>
      <c r="J33" s="617"/>
    </row>
    <row r="34" spans="1:10" ht="15.75" customHeight="1">
      <c r="A34" s="755">
        <v>21</v>
      </c>
      <c r="B34" s="657" t="s">
        <v>39</v>
      </c>
      <c r="C34" s="1123">
        <f>SUM('Sh1-Breakup'!CI47)</f>
        <v>1514</v>
      </c>
      <c r="D34" s="626">
        <f>SUM('Sh1-Breakup'!CJ47)</f>
        <v>1882.6680000000001</v>
      </c>
      <c r="E34" s="1123">
        <f>SUM('Sh1-Breakup'!CK47)</f>
        <v>12112</v>
      </c>
      <c r="F34" s="575">
        <f>SUM('Sh1-Breakup'!CR47)</f>
        <v>0</v>
      </c>
      <c r="G34" s="575">
        <f>SUM('Sh1-Breakup'!CS47)</f>
        <v>0</v>
      </c>
      <c r="H34" s="575">
        <f>SUM('Sh1-Breakup'!CT47)</f>
        <v>0</v>
      </c>
      <c r="I34" s="626">
        <f t="shared" si="1"/>
        <v>0</v>
      </c>
      <c r="J34" s="617"/>
    </row>
    <row r="35" spans="1:10" ht="15.75" customHeight="1" thickBot="1">
      <c r="A35" s="762">
        <v>22</v>
      </c>
      <c r="B35" s="752" t="s">
        <v>40</v>
      </c>
      <c r="C35" s="1239">
        <f>SUM('Sh1-Breakup'!CI48)</f>
        <v>923</v>
      </c>
      <c r="D35" s="631">
        <f>SUM('Sh1-Breakup'!CJ48)</f>
        <v>1387.58</v>
      </c>
      <c r="E35" s="1239">
        <f>SUM('Sh1-Breakup'!CK48)</f>
        <v>7384</v>
      </c>
      <c r="F35" s="634">
        <f>SUM('Sh1-Breakup'!CR48)</f>
        <v>0</v>
      </c>
      <c r="G35" s="634">
        <f>SUM('Sh1-Breakup'!CS48)</f>
        <v>0</v>
      </c>
      <c r="H35" s="634">
        <f>SUM('Sh1-Breakup'!CT48)</f>
        <v>0</v>
      </c>
      <c r="I35" s="1265">
        <f t="shared" si="1"/>
        <v>0</v>
      </c>
      <c r="J35" s="617"/>
    </row>
    <row r="36" spans="1:10" ht="15.75" customHeight="1" thickBot="1">
      <c r="A36" s="1229">
        <v>23</v>
      </c>
      <c r="B36" s="1256" t="s">
        <v>41</v>
      </c>
      <c r="C36" s="1257">
        <f>SUM('Sh1-Breakup'!CI49)</f>
        <v>526</v>
      </c>
      <c r="D36" s="1258">
        <f>SUM('Sh1-Breakup'!CJ49)</f>
        <v>638.59</v>
      </c>
      <c r="E36" s="1257">
        <f>SUM('Sh1-Breakup'!CK49)</f>
        <v>4208</v>
      </c>
      <c r="F36" s="1228">
        <f>SUM('Sh1-Breakup'!CR49)</f>
        <v>0</v>
      </c>
      <c r="G36" s="1228">
        <f>SUM('Sh1-Breakup'!CS49)</f>
        <v>0</v>
      </c>
      <c r="H36" s="1228">
        <f>SUM('Sh1-Breakup'!CT49)</f>
        <v>0</v>
      </c>
      <c r="I36" s="1266">
        <f t="shared" si="1"/>
        <v>0</v>
      </c>
      <c r="J36" s="618"/>
    </row>
    <row r="37" spans="1:10" ht="15.75" customHeight="1" thickBot="1">
      <c r="A37" s="576"/>
      <c r="B37" s="577" t="s">
        <v>190</v>
      </c>
      <c r="C37" s="636">
        <f>SUM('Sh1-Breakup'!CI50)</f>
        <v>13337</v>
      </c>
      <c r="D37" s="358">
        <f>SUM('Sh1-Breakup'!CJ50)</f>
        <v>17553.613999999998</v>
      </c>
      <c r="E37" s="636">
        <f>SUM('Sh1-Breakup'!CK50)</f>
        <v>106696</v>
      </c>
      <c r="F37" s="637">
        <f>SUM('Sh1-Breakup'!CR50)</f>
        <v>1431</v>
      </c>
      <c r="G37" s="637">
        <f>SUM('Sh1-Breakup'!CS50)</f>
        <v>1692.8899999999999</v>
      </c>
      <c r="H37" s="637">
        <f>SUM('Sh1-Breakup'!CT50)</f>
        <v>5233</v>
      </c>
      <c r="I37" s="360">
        <f t="shared" si="1"/>
        <v>9.644110893631364</v>
      </c>
      <c r="J37" s="619"/>
    </row>
    <row r="38" spans="1:10" ht="15.75" customHeight="1">
      <c r="A38" s="623" t="s">
        <v>191</v>
      </c>
      <c r="B38" s="624"/>
      <c r="C38" s="638"/>
      <c r="D38" s="639"/>
      <c r="E38" s="640"/>
      <c r="F38" s="641"/>
      <c r="G38" s="642"/>
      <c r="H38" s="643"/>
      <c r="I38" s="644"/>
      <c r="J38" s="620"/>
    </row>
    <row r="39" spans="1:10" ht="15.75" customHeight="1">
      <c r="A39" s="755">
        <v>24</v>
      </c>
      <c r="B39" s="657" t="s">
        <v>192</v>
      </c>
      <c r="C39" s="1123">
        <f>SUM('Sh1-Breakup'!CI52)</f>
        <v>2191</v>
      </c>
      <c r="D39" s="626">
        <f>SUM('Sh1-Breakup'!CJ52)</f>
        <v>3116.98</v>
      </c>
      <c r="E39" s="1123">
        <f>SUM('Sh1-Breakup'!CK52)</f>
        <v>17528</v>
      </c>
      <c r="F39" s="575">
        <f>SUM('Sh1-Breakup'!CR52)</f>
        <v>46</v>
      </c>
      <c r="G39" s="575">
        <f>SUM('Sh1-Breakup'!CS52)</f>
        <v>251.49</v>
      </c>
      <c r="H39" s="575">
        <f>SUM('Sh1-Breakup'!CT52)</f>
        <v>1005</v>
      </c>
      <c r="I39" s="626">
        <f t="shared" si="1"/>
        <v>8.068386707646503</v>
      </c>
      <c r="J39" s="617"/>
    </row>
    <row r="40" spans="1:10" ht="15.75" customHeight="1" thickBot="1">
      <c r="A40" s="762">
        <v>25</v>
      </c>
      <c r="B40" s="752" t="s">
        <v>458</v>
      </c>
      <c r="C40" s="1239">
        <f>SUM('Sh1-Breakup'!CI53)</f>
        <v>285</v>
      </c>
      <c r="D40" s="631">
        <f>SUM('Sh1-Breakup'!CJ53)</f>
        <v>405.15</v>
      </c>
      <c r="E40" s="1239">
        <f>SUM('Sh1-Breakup'!CK53)</f>
        <v>2280</v>
      </c>
      <c r="F40" s="634">
        <f>SUM('Sh1-Breakup'!CR53)</f>
        <v>4</v>
      </c>
      <c r="G40" s="634">
        <f>SUM('Sh1-Breakup'!CS53)</f>
        <v>9.48</v>
      </c>
      <c r="H40" s="634">
        <f>SUM('Sh1-Breakup'!CT53)</f>
        <v>25</v>
      </c>
      <c r="I40" s="1265">
        <f t="shared" si="1"/>
        <v>2.3398741206960385</v>
      </c>
      <c r="J40" s="617"/>
    </row>
    <row r="41" spans="1:10" ht="15.75" customHeight="1" thickBot="1">
      <c r="A41" s="653"/>
      <c r="B41" s="1245" t="s">
        <v>461</v>
      </c>
      <c r="C41" s="1246">
        <f>SUM('Sh1-Breakup'!CI54)</f>
        <v>2476</v>
      </c>
      <c r="D41" s="359">
        <f>SUM('Sh1-Breakup'!CJ54)</f>
        <v>3522.13</v>
      </c>
      <c r="E41" s="1246">
        <f>SUM('Sh1-Breakup'!CK54)</f>
        <v>19808</v>
      </c>
      <c r="F41" s="637">
        <f>SUM('Sh1-Breakup'!CR54)</f>
        <v>50</v>
      </c>
      <c r="G41" s="637">
        <f>SUM('Sh1-Breakup'!CS54)</f>
        <v>260.97</v>
      </c>
      <c r="H41" s="1248">
        <f>SUM('Sh1-Breakup'!CT54)</f>
        <v>1030</v>
      </c>
      <c r="I41" s="1238">
        <f t="shared" si="1"/>
        <v>7.4094369032375305</v>
      </c>
      <c r="J41" s="617"/>
    </row>
    <row r="42" spans="1:10" ht="15.75" customHeight="1">
      <c r="A42" s="661">
        <v>26</v>
      </c>
      <c r="B42" s="663" t="s">
        <v>45</v>
      </c>
      <c r="C42" s="1243">
        <f>SUM('Sh1-Breakup'!CI56)</f>
        <v>4215</v>
      </c>
      <c r="D42" s="1244">
        <f>SUM('Sh1-Breakup'!CJ56)</f>
        <v>5295.41</v>
      </c>
      <c r="E42" s="1243">
        <f>SUM('Sh1-Breakup'!CK56)</f>
        <v>33720</v>
      </c>
      <c r="F42" s="643">
        <f>SUM('Sh1-Breakup'!CR56)</f>
        <v>493</v>
      </c>
      <c r="G42" s="643">
        <f>SUM('Sh1-Breakup'!CS56)</f>
        <v>1104.89</v>
      </c>
      <c r="H42" s="643">
        <f>SUM('Sh1-Breakup'!CT56)</f>
        <v>3656</v>
      </c>
      <c r="I42" s="1244">
        <f t="shared" si="1"/>
        <v>20.86505105364835</v>
      </c>
      <c r="J42" s="617"/>
    </row>
    <row r="43" spans="1:10" ht="15.75" customHeight="1">
      <c r="A43" s="755">
        <v>27</v>
      </c>
      <c r="B43" s="657" t="s">
        <v>46</v>
      </c>
      <c r="C43" s="1123">
        <f>SUM('Sh1-Breakup'!CI57)</f>
        <v>2093</v>
      </c>
      <c r="D43" s="626">
        <f>SUM('Sh1-Breakup'!CJ57)</f>
        <v>2710.1859999999997</v>
      </c>
      <c r="E43" s="1123">
        <f>SUM('Sh1-Breakup'!CK57)</f>
        <v>16744</v>
      </c>
      <c r="F43" s="575">
        <f>SUM('Sh1-Breakup'!CR57)</f>
        <v>391</v>
      </c>
      <c r="G43" s="575">
        <f>SUM('Sh1-Breakup'!CS57)</f>
        <v>803.75</v>
      </c>
      <c r="H43" s="575">
        <f>SUM('Sh1-Breakup'!CT57)</f>
        <v>2357</v>
      </c>
      <c r="I43" s="626">
        <f t="shared" si="1"/>
        <v>29.656636112798164</v>
      </c>
      <c r="J43" s="617"/>
    </row>
    <row r="44" spans="1:10" ht="15.75" customHeight="1">
      <c r="A44" s="661">
        <v>28</v>
      </c>
      <c r="B44" s="657" t="s">
        <v>47</v>
      </c>
      <c r="C44" s="1123">
        <f>SUM('Sh1-Breakup'!CI58)</f>
        <v>620</v>
      </c>
      <c r="D44" s="626">
        <f>SUM('Sh1-Breakup'!CJ58)</f>
        <v>1082.31</v>
      </c>
      <c r="E44" s="1123">
        <f>SUM('Sh1-Breakup'!CK58)</f>
        <v>4960</v>
      </c>
      <c r="F44" s="575">
        <f>SUM('Sh1-Breakup'!CR58)</f>
        <v>0</v>
      </c>
      <c r="G44" s="575">
        <f>SUM('Sh1-Breakup'!CS58)</f>
        <v>0</v>
      </c>
      <c r="H44" s="575">
        <f>SUM('Sh1-Breakup'!CT58)</f>
        <v>0</v>
      </c>
      <c r="I44" s="1264">
        <f t="shared" si="1"/>
        <v>0</v>
      </c>
      <c r="J44" s="617"/>
    </row>
    <row r="45" spans="1:10" ht="15.75" customHeight="1">
      <c r="A45" s="755">
        <v>29</v>
      </c>
      <c r="B45" s="657" t="s">
        <v>193</v>
      </c>
      <c r="C45" s="1123">
        <f>SUM('Sh1-Breakup'!CI59)</f>
        <v>701</v>
      </c>
      <c r="D45" s="626">
        <f>SUM('Sh1-Breakup'!CJ59)</f>
        <v>968.5</v>
      </c>
      <c r="E45" s="1123">
        <f>SUM('Sh1-Breakup'!CK59)</f>
        <v>5608</v>
      </c>
      <c r="F45" s="575">
        <f>SUM('Sh1-Breakup'!CR59)</f>
        <v>0</v>
      </c>
      <c r="G45" s="575">
        <f>SUM('Sh1-Breakup'!CS59)</f>
        <v>0</v>
      </c>
      <c r="H45" s="575">
        <f>SUM('Sh1-Breakup'!CT59)</f>
        <v>0</v>
      </c>
      <c r="I45" s="1264">
        <f t="shared" si="1"/>
        <v>0</v>
      </c>
      <c r="J45" s="617"/>
    </row>
    <row r="46" spans="1:10" ht="15.75" customHeight="1">
      <c r="A46" s="661">
        <v>30</v>
      </c>
      <c r="B46" s="657" t="s">
        <v>194</v>
      </c>
      <c r="C46" s="1123">
        <f>SUM('Sh1-Breakup'!CI60)</f>
        <v>4166</v>
      </c>
      <c r="D46" s="626">
        <f>SUM('Sh1-Breakup'!CJ60)</f>
        <v>5292.3</v>
      </c>
      <c r="E46" s="1123">
        <f>SUM('Sh1-Breakup'!CK60)</f>
        <v>33328</v>
      </c>
      <c r="F46" s="575">
        <f>SUM('Sh1-Breakup'!CR60)</f>
        <v>280</v>
      </c>
      <c r="G46" s="575">
        <f>SUM('Sh1-Breakup'!CS60)</f>
        <v>567.94</v>
      </c>
      <c r="H46" s="575">
        <f>SUM('Sh1-Breakup'!CT60)</f>
        <v>3124</v>
      </c>
      <c r="I46" s="626">
        <f t="shared" si="1"/>
        <v>10.731440016627932</v>
      </c>
      <c r="J46" s="618"/>
    </row>
    <row r="47" spans="1:10" ht="15.75" customHeight="1" thickBot="1">
      <c r="A47" s="755">
        <v>31</v>
      </c>
      <c r="B47" s="657" t="s">
        <v>459</v>
      </c>
      <c r="C47" s="1123">
        <f>SUM('Sh1-Breakup'!CI61)</f>
        <v>431</v>
      </c>
      <c r="D47" s="626">
        <f>SUM('Sh1-Breakup'!CJ61)</f>
        <v>547.48</v>
      </c>
      <c r="E47" s="1123">
        <f>SUM('Sh1-Breakup'!CK61)</f>
        <v>3448</v>
      </c>
      <c r="F47" s="575">
        <f>SUM('Sh1-Breakup'!CR61)</f>
        <v>23</v>
      </c>
      <c r="G47" s="575">
        <f>SUM('Sh1-Breakup'!CS61)</f>
        <v>58.9</v>
      </c>
      <c r="H47" s="575">
        <f>SUM('Sh1-Breakup'!CT61)</f>
        <v>240</v>
      </c>
      <c r="I47" s="631">
        <f t="shared" si="1"/>
        <v>10.75838386790385</v>
      </c>
      <c r="J47" s="1217"/>
    </row>
    <row r="48" spans="1:10" ht="15.75" customHeight="1" thickBot="1">
      <c r="A48" s="1241"/>
      <c r="B48" s="1242" t="s">
        <v>128</v>
      </c>
      <c r="C48" s="1247">
        <f>SUM('Sh1-Breakup'!CI62)</f>
        <v>4597</v>
      </c>
      <c r="D48" s="633">
        <f>SUM('Sh1-Breakup'!CJ62)</f>
        <v>5839.780000000001</v>
      </c>
      <c r="E48" s="1247">
        <f>SUM('Sh1-Breakup'!CK62)</f>
        <v>36776</v>
      </c>
      <c r="F48" s="703">
        <f>SUM('Sh1-Breakup'!CR62)</f>
        <v>303</v>
      </c>
      <c r="G48" s="703">
        <f>SUM('Sh1-Breakup'!CS62)</f>
        <v>626.84</v>
      </c>
      <c r="H48" s="1249">
        <f>SUM('Sh1-Breakup'!CT62)</f>
        <v>3364</v>
      </c>
      <c r="I48" s="1250">
        <f t="shared" si="1"/>
        <v>10.733966005568702</v>
      </c>
      <c r="J48" s="1217"/>
    </row>
    <row r="49" spans="1:10" ht="15.75" customHeight="1" thickBot="1">
      <c r="A49" s="576"/>
      <c r="B49" s="577" t="s">
        <v>195</v>
      </c>
      <c r="C49" s="1246">
        <f>SUM('Sh1-Breakup'!CI63)</f>
        <v>16522</v>
      </c>
      <c r="D49" s="359">
        <f>SUM('Sh1-Breakup'!CJ63)</f>
        <v>21968.826</v>
      </c>
      <c r="E49" s="1246">
        <f>SUM('Sh1-Breakup'!CK63)</f>
        <v>132176</v>
      </c>
      <c r="F49" s="637">
        <f>SUM('Sh1-Breakup'!CR63)</f>
        <v>1305</v>
      </c>
      <c r="G49" s="637">
        <f>SUM('Sh1-Breakup'!CS63)</f>
        <v>2980.7699999999995</v>
      </c>
      <c r="H49" s="1248">
        <f>SUM('Sh1-Breakup'!CT63)</f>
        <v>11143</v>
      </c>
      <c r="I49" s="1238">
        <f t="shared" si="1"/>
        <v>13.568180657446144</v>
      </c>
      <c r="J49" s="619"/>
    </row>
    <row r="50" spans="1:10" ht="15.75" customHeight="1">
      <c r="A50" s="623" t="s">
        <v>196</v>
      </c>
      <c r="B50" s="624"/>
      <c r="C50" s="638"/>
      <c r="D50" s="639"/>
      <c r="E50" s="640"/>
      <c r="F50" s="641"/>
      <c r="G50" s="642"/>
      <c r="H50" s="643"/>
      <c r="I50" s="644"/>
      <c r="J50" s="620"/>
    </row>
    <row r="51" spans="1:10" ht="15.75" customHeight="1">
      <c r="A51" s="645">
        <v>32</v>
      </c>
      <c r="B51" s="621" t="s">
        <v>52</v>
      </c>
      <c r="C51" s="625">
        <f>SUM('Sh1-Breakup'!CI75)</f>
        <v>429</v>
      </c>
      <c r="D51" s="1222">
        <f>SUM('Sh1-Breakup'!CJ75)</f>
        <v>633.6</v>
      </c>
      <c r="E51" s="625">
        <f>SUM('Sh1-Breakup'!CK75)</f>
        <v>3432</v>
      </c>
      <c r="F51" s="627">
        <f>SUM('Sh1-Breakup'!CR75)</f>
        <v>0</v>
      </c>
      <c r="G51" s="627">
        <f>SUM('Sh1-Breakup'!CS75)</f>
        <v>0</v>
      </c>
      <c r="H51" s="627">
        <f>SUM('Sh1-Breakup'!CT75)</f>
        <v>0</v>
      </c>
      <c r="I51" s="1263">
        <f t="shared" si="1"/>
        <v>0</v>
      </c>
      <c r="J51" s="617"/>
    </row>
    <row r="52" spans="1:10" ht="15.75" customHeight="1">
      <c r="A52" s="645">
        <v>33</v>
      </c>
      <c r="B52" s="621" t="s">
        <v>53</v>
      </c>
      <c r="C52" s="625">
        <f>SUM('Sh1-Breakup'!CI76)</f>
        <v>4044</v>
      </c>
      <c r="D52" s="1222">
        <f>SUM('Sh1-Breakup'!CJ76)</f>
        <v>5150.219999999999</v>
      </c>
      <c r="E52" s="625">
        <f>SUM('Sh1-Breakup'!CK76)</f>
        <v>32352</v>
      </c>
      <c r="F52" s="627">
        <f>SUM('Sh1-Breakup'!CR76)</f>
        <v>320</v>
      </c>
      <c r="G52" s="627">
        <f>SUM('Sh1-Breakup'!CS76)</f>
        <v>1411.58</v>
      </c>
      <c r="H52" s="627">
        <f>SUM('Sh1-Breakup'!CT76)</f>
        <v>2270</v>
      </c>
      <c r="I52" s="629">
        <f t="shared" si="1"/>
        <v>27.408149554776305</v>
      </c>
      <c r="J52" s="617"/>
    </row>
    <row r="53" spans="1:10" ht="15.75" customHeight="1">
      <c r="A53" s="645">
        <v>34</v>
      </c>
      <c r="B53" s="622" t="s">
        <v>197</v>
      </c>
      <c r="C53" s="625">
        <f>SUM('Sh1-Breakup'!CI77)</f>
        <v>5386</v>
      </c>
      <c r="D53" s="1222">
        <f>SUM('Sh1-Breakup'!CJ77)</f>
        <v>7269.389999999999</v>
      </c>
      <c r="E53" s="625">
        <f>SUM('Sh1-Breakup'!CK77)</f>
        <v>43088</v>
      </c>
      <c r="F53" s="627">
        <f>SUM('Sh1-Breakup'!CR77)</f>
        <v>521</v>
      </c>
      <c r="G53" s="627">
        <f>SUM('Sh1-Breakup'!CS77)</f>
        <v>1005.38</v>
      </c>
      <c r="H53" s="627">
        <f>SUM('Sh1-Breakup'!CT77)</f>
        <v>2937</v>
      </c>
      <c r="I53" s="1263">
        <f t="shared" si="1"/>
        <v>13.830321388727253</v>
      </c>
      <c r="J53" s="618"/>
    </row>
    <row r="54" spans="1:10" ht="15.75" customHeight="1" thickBot="1">
      <c r="A54" s="645">
        <v>35</v>
      </c>
      <c r="B54" s="1216" t="s">
        <v>460</v>
      </c>
      <c r="C54" s="625">
        <f>SUM('Sh1-Breakup'!CI78)</f>
        <v>534</v>
      </c>
      <c r="D54" s="1222">
        <f>SUM('Sh1-Breakup'!CJ78)</f>
        <v>715.8</v>
      </c>
      <c r="E54" s="625">
        <f>SUM('Sh1-Breakup'!CK78)</f>
        <v>4272</v>
      </c>
      <c r="F54" s="627">
        <f>SUM('Sh1-Breakup'!CR78)</f>
        <v>15</v>
      </c>
      <c r="G54" s="627">
        <f>SUM('Sh1-Breakup'!CS78)</f>
        <v>30.01</v>
      </c>
      <c r="H54" s="627">
        <f>SUM('Sh1-Breakup'!CT78)</f>
        <v>78</v>
      </c>
      <c r="I54" s="629">
        <f t="shared" si="1"/>
        <v>4.192511874825371</v>
      </c>
      <c r="J54" s="1217"/>
    </row>
    <row r="55" spans="1:10" ht="15.75" customHeight="1" thickBot="1">
      <c r="A55" s="1240"/>
      <c r="B55" s="1251" t="s">
        <v>462</v>
      </c>
      <c r="C55" s="1252">
        <f>SUM('Sh1-Breakup'!CI79)</f>
        <v>5920</v>
      </c>
      <c r="D55" s="1253">
        <f>SUM('Sh1-Breakup'!CJ79)</f>
        <v>7985.19</v>
      </c>
      <c r="E55" s="1252">
        <f>SUM('Sh1-Breakup'!CK79)</f>
        <v>47360</v>
      </c>
      <c r="F55" s="1254">
        <f>SUM('Sh1-Breakup'!CR79)</f>
        <v>536</v>
      </c>
      <c r="G55" s="1254">
        <f>SUM('Sh1-Breakup'!CS79)</f>
        <v>1035.39</v>
      </c>
      <c r="H55" s="1254">
        <f>SUM('Sh1-Breakup'!CT79)</f>
        <v>3015</v>
      </c>
      <c r="I55" s="1255">
        <f t="shared" si="1"/>
        <v>12.966379009140674</v>
      </c>
      <c r="J55" s="1217"/>
    </row>
    <row r="56" spans="1:10" ht="15.75" customHeight="1" thickBot="1">
      <c r="A56" s="576"/>
      <c r="B56" s="577" t="s">
        <v>198</v>
      </c>
      <c r="C56" s="636">
        <f>SUM('Sh1-Breakup'!CI80)</f>
        <v>10393</v>
      </c>
      <c r="D56" s="358">
        <f>SUM('Sh1-Breakup'!CJ80)</f>
        <v>13769.01</v>
      </c>
      <c r="E56" s="636">
        <f>SUM('Sh1-Breakup'!CK80)</f>
        <v>83144</v>
      </c>
      <c r="F56" s="100">
        <f>SUM('Sh1-Breakup'!CR80)</f>
        <v>856</v>
      </c>
      <c r="G56" s="100">
        <f>SUM('Sh1-Breakup'!CS80)</f>
        <v>2446.9700000000003</v>
      </c>
      <c r="H56" s="100">
        <f>SUM('Sh1-Breakup'!CT80)</f>
        <v>5285</v>
      </c>
      <c r="I56" s="360">
        <f t="shared" si="1"/>
        <v>17.771575443695664</v>
      </c>
      <c r="J56" s="619"/>
    </row>
    <row r="57" spans="1:10" ht="15.75" customHeight="1">
      <c r="A57" s="623" t="s">
        <v>199</v>
      </c>
      <c r="B57" s="624"/>
      <c r="C57" s="638"/>
      <c r="D57" s="639"/>
      <c r="E57" s="640"/>
      <c r="F57" s="641"/>
      <c r="G57" s="642"/>
      <c r="H57" s="643"/>
      <c r="I57" s="644"/>
      <c r="J57" s="620"/>
    </row>
    <row r="58" spans="1:10" ht="15.75" customHeight="1">
      <c r="A58" s="755">
        <v>36</v>
      </c>
      <c r="B58" s="657" t="s">
        <v>57</v>
      </c>
      <c r="C58" s="1123">
        <f>SUM('Sh1-Breakup'!CI82)</f>
        <v>3238</v>
      </c>
      <c r="D58" s="626">
        <f>SUM('Sh1-Breakup'!CJ82)</f>
        <v>4520.12</v>
      </c>
      <c r="E58" s="1123">
        <f>SUM('Sh1-Breakup'!CK82)</f>
        <v>25904</v>
      </c>
      <c r="F58" s="575">
        <f>SUM('Sh1-Breakup'!CR82)</f>
        <v>23</v>
      </c>
      <c r="G58" s="626">
        <f>SUM('Sh1-Breakup'!CS82)</f>
        <v>69.66</v>
      </c>
      <c r="H58" s="575">
        <f>SUM('Sh1-Breakup'!CT82)</f>
        <v>105</v>
      </c>
      <c r="I58" s="1264">
        <f t="shared" si="1"/>
        <v>1.5411095280656266</v>
      </c>
      <c r="J58" s="617"/>
    </row>
    <row r="59" spans="1:10" ht="15.75" customHeight="1">
      <c r="A59" s="755">
        <v>37</v>
      </c>
      <c r="B59" s="657" t="s">
        <v>58</v>
      </c>
      <c r="C59" s="1123">
        <f>SUM('Sh1-Breakup'!CI83)</f>
        <v>7736</v>
      </c>
      <c r="D59" s="626">
        <f>SUM('Sh1-Breakup'!CJ83)</f>
        <v>10170.42</v>
      </c>
      <c r="E59" s="1123">
        <f>SUM('Sh1-Breakup'!CK83)</f>
        <v>61888</v>
      </c>
      <c r="F59" s="575">
        <f>SUM('Sh1-Breakup'!CR83)</f>
        <v>370</v>
      </c>
      <c r="G59" s="626">
        <f>SUM('Sh1-Breakup'!CS83)</f>
        <v>1114.27</v>
      </c>
      <c r="H59" s="575">
        <f>SUM('Sh1-Breakup'!CT83)</f>
        <v>2960</v>
      </c>
      <c r="I59" s="626">
        <f t="shared" si="1"/>
        <v>10.95598805162422</v>
      </c>
      <c r="J59" s="617"/>
    </row>
    <row r="60" spans="1:10" ht="15.75" customHeight="1">
      <c r="A60" s="755">
        <f>+A59+1</f>
        <v>38</v>
      </c>
      <c r="B60" s="657" t="s">
        <v>59</v>
      </c>
      <c r="C60" s="1123">
        <f>SUM('Sh1-Breakup'!CI84)</f>
        <v>1801</v>
      </c>
      <c r="D60" s="626">
        <f>SUM('Sh1-Breakup'!CJ84)</f>
        <v>2246.036</v>
      </c>
      <c r="E60" s="1123">
        <f>SUM('Sh1-Breakup'!CK84)</f>
        <v>14408</v>
      </c>
      <c r="F60" s="575">
        <f>SUM('Sh1-Breakup'!CR84)</f>
        <v>376</v>
      </c>
      <c r="G60" s="626">
        <f>SUM('Sh1-Breakup'!CS84)</f>
        <v>642.5999999999999</v>
      </c>
      <c r="H60" s="575">
        <f>SUM('Sh1-Breakup'!CT84)</f>
        <v>2060</v>
      </c>
      <c r="I60" s="626">
        <f t="shared" si="1"/>
        <v>28.61040517605238</v>
      </c>
      <c r="J60" s="617"/>
    </row>
    <row r="61" spans="1:10" ht="15.75" customHeight="1">
      <c r="A61" s="755">
        <f>+A60+1</f>
        <v>39</v>
      </c>
      <c r="B61" s="657" t="s">
        <v>200</v>
      </c>
      <c r="C61" s="1123">
        <f>SUM('Sh1-Breakup'!CI85)</f>
        <v>9867</v>
      </c>
      <c r="D61" s="626">
        <f>SUM('Sh1-Breakup'!CJ85)</f>
        <v>13610.76</v>
      </c>
      <c r="E61" s="1123">
        <f>SUM('Sh1-Breakup'!CK85)</f>
        <v>78936</v>
      </c>
      <c r="F61" s="575">
        <f>SUM('Sh1-Breakup'!CR85)</f>
        <v>797</v>
      </c>
      <c r="G61" s="626">
        <f>SUM('Sh1-Breakup'!CS85)</f>
        <v>2339.59</v>
      </c>
      <c r="H61" s="575">
        <f>SUM('Sh1-Breakup'!CT85)</f>
        <v>7970</v>
      </c>
      <c r="I61" s="626">
        <f t="shared" si="1"/>
        <v>17.18926790274753</v>
      </c>
      <c r="J61" s="617"/>
    </row>
    <row r="62" spans="1:10" ht="15.75" customHeight="1">
      <c r="A62" s="755">
        <f>+A61+1</f>
        <v>40</v>
      </c>
      <c r="B62" s="657" t="s">
        <v>463</v>
      </c>
      <c r="C62" s="1123">
        <f>SUM('Sh1-Breakup'!CI86)</f>
        <v>680</v>
      </c>
      <c r="D62" s="626">
        <f>SUM('Sh1-Breakup'!CJ86)</f>
        <v>937.85</v>
      </c>
      <c r="E62" s="1123">
        <f>SUM('Sh1-Breakup'!CK86)</f>
        <v>5440</v>
      </c>
      <c r="F62" s="575">
        <f>SUM('Sh1-Breakup'!CR86)</f>
        <v>42</v>
      </c>
      <c r="G62" s="626">
        <f>SUM('Sh1-Breakup'!CS86)</f>
        <v>210.08</v>
      </c>
      <c r="H62" s="575">
        <f>SUM('Sh1-Breakup'!CT86)</f>
        <v>256</v>
      </c>
      <c r="I62" s="626">
        <f t="shared" si="1"/>
        <v>22.40017060297489</v>
      </c>
      <c r="J62" s="617"/>
    </row>
    <row r="63" spans="1:10" ht="15.75" customHeight="1">
      <c r="A63" s="755">
        <f>+A62+1</f>
        <v>41</v>
      </c>
      <c r="B63" s="657" t="s">
        <v>173</v>
      </c>
      <c r="C63" s="1123">
        <f>SUM('Sh1-Breakup'!CI87)</f>
        <v>1203</v>
      </c>
      <c r="D63" s="626">
        <f>SUM('Sh1-Breakup'!CJ87)</f>
        <v>1659.26</v>
      </c>
      <c r="E63" s="1123">
        <f>SUM('Sh1-Breakup'!CK87)</f>
        <v>9624</v>
      </c>
      <c r="F63" s="575">
        <f>SUM('Sh1-Breakup'!CR87)</f>
        <v>18</v>
      </c>
      <c r="G63" s="626">
        <f>SUM('Sh1-Breakup'!CS87)</f>
        <v>95.32</v>
      </c>
      <c r="H63" s="575">
        <f>SUM('Sh1-Breakup'!CT87)</f>
        <v>198</v>
      </c>
      <c r="I63" s="626">
        <f t="shared" si="1"/>
        <v>5.744729578245724</v>
      </c>
      <c r="J63" s="617"/>
    </row>
    <row r="64" spans="1:10" ht="15.75" customHeight="1">
      <c r="A64" s="755">
        <f>+A63+1</f>
        <v>42</v>
      </c>
      <c r="B64" s="657" t="s">
        <v>262</v>
      </c>
      <c r="C64" s="1123">
        <f>SUM('Sh1-Breakup'!CI88)</f>
        <v>628</v>
      </c>
      <c r="D64" s="626">
        <f>SUM('Sh1-Breakup'!CJ88)</f>
        <v>865.7</v>
      </c>
      <c r="E64" s="1123">
        <f>SUM('Sh1-Breakup'!CK88)</f>
        <v>5024</v>
      </c>
      <c r="F64" s="575">
        <f>SUM('Sh1-Breakup'!CR88)</f>
        <v>18</v>
      </c>
      <c r="G64" s="626">
        <f>SUM('Sh1-Breakup'!CS88)</f>
        <v>90.53</v>
      </c>
      <c r="H64" s="575">
        <f>SUM('Sh1-Breakup'!CT88)</f>
        <v>110</v>
      </c>
      <c r="I64" s="626">
        <f t="shared" si="1"/>
        <v>10.457433290978399</v>
      </c>
      <c r="J64" s="617"/>
    </row>
    <row r="65" spans="1:10" ht="20.25" customHeight="1">
      <c r="A65" s="754"/>
      <c r="B65" s="1185" t="s">
        <v>464</v>
      </c>
      <c r="C65" s="1230">
        <f>SUM('Sh1-Breakup'!CI89)</f>
        <v>12378</v>
      </c>
      <c r="D65" s="628">
        <f>SUM('Sh1-Breakup'!CJ89)</f>
        <v>17073.57</v>
      </c>
      <c r="E65" s="1230">
        <f>SUM('Sh1-Breakup'!CK89)</f>
        <v>99024</v>
      </c>
      <c r="F65" s="706">
        <f>SUM('Sh1-Breakup'!CR89)</f>
        <v>875</v>
      </c>
      <c r="G65" s="628">
        <f>SUM('Sh1-Breakup'!CS89)</f>
        <v>2735.5200000000004</v>
      </c>
      <c r="H65" s="706">
        <f>SUM('Sh1-Breakup'!CT89)</f>
        <v>8534</v>
      </c>
      <c r="I65" s="628">
        <f t="shared" si="1"/>
        <v>16.021956743668728</v>
      </c>
      <c r="J65" s="617"/>
    </row>
    <row r="66" spans="1:10" ht="15.75" customHeight="1" thickBot="1">
      <c r="A66" s="1259"/>
      <c r="B66" s="1260" t="s">
        <v>201</v>
      </c>
      <c r="C66" s="1247">
        <f>SUM('Sh1-Breakup'!CI90)</f>
        <v>25153</v>
      </c>
      <c r="D66" s="633">
        <f>SUM('Sh1-Breakup'!CJ90)</f>
        <v>34010.146</v>
      </c>
      <c r="E66" s="1247">
        <f>SUM('Sh1-Breakup'!CK90)</f>
        <v>201224</v>
      </c>
      <c r="F66" s="703">
        <f>SUM('Sh1-Breakup'!CR90)</f>
        <v>1644</v>
      </c>
      <c r="G66" s="633">
        <f>SUM('Sh1-Breakup'!CS90)</f>
        <v>4562.049999999999</v>
      </c>
      <c r="H66" s="703">
        <f>SUM('Sh1-Breakup'!CT90)</f>
        <v>13659</v>
      </c>
      <c r="I66" s="633">
        <f t="shared" si="1"/>
        <v>13.413791284518448</v>
      </c>
      <c r="J66" s="617"/>
    </row>
    <row r="67" spans="1:10" ht="15.75" customHeight="1" thickBot="1">
      <c r="A67" s="576"/>
      <c r="B67" s="1245" t="s">
        <v>175</v>
      </c>
      <c r="C67" s="1246">
        <f>SUM('Sh1-Breakup'!CI91)</f>
        <v>103107</v>
      </c>
      <c r="D67" s="359">
        <f>SUM('Sh1-Breakup'!CJ91)</f>
        <v>138000.00000000003</v>
      </c>
      <c r="E67" s="637">
        <f>SUM(C67)*8</f>
        <v>824856</v>
      </c>
      <c r="F67" s="637">
        <f>SUM('Sh1-Breakup'!CR91)</f>
        <v>9077</v>
      </c>
      <c r="G67" s="359">
        <f>SUM('Sh1-Breakup'!CS91)</f>
        <v>19606.73</v>
      </c>
      <c r="H67" s="637">
        <f>SUM('Sh1-Breakup'!CT91)</f>
        <v>61569</v>
      </c>
      <c r="I67" s="360">
        <f t="shared" si="1"/>
        <v>14.207775362318838</v>
      </c>
      <c r="J67" s="617"/>
    </row>
  </sheetData>
  <sheetProtection/>
  <mergeCells count="4">
    <mergeCell ref="F3:I3"/>
    <mergeCell ref="C3:E3"/>
    <mergeCell ref="A1:I1"/>
    <mergeCell ref="A2:I2"/>
  </mergeCells>
  <printOptions/>
  <pageMargins left="0.45" right="0" top="0.5" bottom="0.2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240"/>
  <sheetViews>
    <sheetView tabSelected="1" zoomScale="70" zoomScaleNormal="70" zoomScaleSheetLayoutView="55" zoomScalePageLayoutView="70" workbookViewId="0" topLeftCell="CS13">
      <selection activeCell="CG1" sqref="CG1:DG92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" width="8.140625" style="0" customWidth="1"/>
    <col min="4" max="4" width="12.57421875" style="0" customWidth="1"/>
    <col min="5" max="5" width="10.140625" style="0" customWidth="1"/>
    <col min="6" max="6" width="8.8515625" style="0" customWidth="1"/>
    <col min="7" max="7" width="9.00390625" style="0" customWidth="1"/>
    <col min="8" max="8" width="9.28125" style="0" bestFit="1" customWidth="1"/>
    <col min="9" max="9" width="9.7109375" style="0" customWidth="1"/>
    <col min="10" max="10" width="8.00390625" style="0" customWidth="1"/>
    <col min="11" max="11" width="11.00390625" style="0" customWidth="1"/>
    <col min="12" max="12" width="8.28125" style="875" customWidth="1"/>
    <col min="13" max="13" width="10.7109375" style="875" customWidth="1"/>
    <col min="14" max="15" width="8.7109375" style="875" customWidth="1"/>
    <col min="16" max="16" width="8.8515625" style="875" customWidth="1"/>
    <col min="17" max="20" width="8.7109375" style="875" customWidth="1"/>
    <col min="21" max="21" width="9.00390625" style="0" customWidth="1"/>
    <col min="22" max="22" width="9.57421875" style="0" customWidth="1"/>
    <col min="23" max="23" width="9.8515625" style="0" customWidth="1"/>
    <col min="24" max="24" width="8.28125" style="0" customWidth="1"/>
    <col min="25" max="25" width="11.421875" style="0" customWidth="1"/>
    <col min="26" max="26" width="12.421875" style="0" customWidth="1"/>
    <col min="27" max="27" width="9.7109375" style="0" customWidth="1"/>
    <col min="28" max="28" width="5.28125" style="0" customWidth="1"/>
    <col min="29" max="29" width="7.28125" style="0" customWidth="1"/>
    <col min="30" max="30" width="21.57421875" style="0" customWidth="1"/>
    <col min="31" max="31" width="9.00390625" style="0" customWidth="1"/>
    <col min="32" max="32" width="13.57421875" style="0" customWidth="1"/>
    <col min="33" max="33" width="10.28125" style="0" customWidth="1"/>
    <col min="34" max="34" width="9.57421875" style="0" customWidth="1"/>
    <col min="35" max="35" width="9.00390625" style="0" customWidth="1"/>
    <col min="36" max="36" width="8.57421875" style="0" customWidth="1"/>
    <col min="37" max="37" width="8.140625" style="0" customWidth="1"/>
    <col min="38" max="38" width="8.421875" style="0" customWidth="1"/>
    <col min="39" max="39" width="12.421875" style="0" customWidth="1"/>
    <col min="40" max="40" width="7.7109375" style="861" customWidth="1"/>
    <col min="41" max="41" width="11.57421875" style="861" customWidth="1"/>
    <col min="42" max="42" width="10.57421875" style="861" customWidth="1"/>
    <col min="43" max="43" width="8.28125" style="861" customWidth="1"/>
    <col min="44" max="44" width="9.57421875" style="861" customWidth="1"/>
    <col min="45" max="45" width="9.28125" style="861" customWidth="1"/>
    <col min="46" max="46" width="9.140625" style="861" customWidth="1"/>
    <col min="47" max="47" width="8.7109375" style="861" customWidth="1"/>
    <col min="48" max="48" width="9.140625" style="861" customWidth="1"/>
    <col min="49" max="50" width="9.28125" style="0" customWidth="1"/>
    <col min="51" max="51" width="9.7109375" style="0" customWidth="1"/>
    <col min="52" max="52" width="7.140625" style="0" customWidth="1"/>
    <col min="53" max="53" width="11.140625" style="0" customWidth="1"/>
    <col min="54" max="54" width="12.28125" style="0" customWidth="1"/>
    <col min="55" max="55" width="8.140625" style="0" customWidth="1"/>
    <col min="56" max="56" width="2.28125" style="0" customWidth="1"/>
    <col min="57" max="57" width="5.421875" style="0" customWidth="1"/>
    <col min="58" max="58" width="18.28125" style="0" customWidth="1"/>
    <col min="59" max="59" width="8.57421875" style="0" customWidth="1"/>
    <col min="60" max="60" width="13.8515625" style="0" customWidth="1"/>
    <col min="61" max="61" width="9.8515625" style="0" customWidth="1"/>
    <col min="62" max="62" width="9.57421875" style="0" customWidth="1"/>
    <col min="64" max="64" width="11.00390625" style="0" customWidth="1"/>
    <col min="65" max="65" width="8.7109375" style="0" customWidth="1"/>
    <col min="66" max="66" width="8.421875" style="0" customWidth="1"/>
    <col min="67" max="67" width="12.57421875" style="0" customWidth="1"/>
    <col min="68" max="68" width="8.140625" style="875" customWidth="1"/>
    <col min="69" max="69" width="10.8515625" style="875" customWidth="1"/>
    <col min="70" max="70" width="9.7109375" style="875" customWidth="1"/>
    <col min="71" max="71" width="8.421875" style="875" customWidth="1"/>
    <col min="72" max="72" width="9.7109375" style="875" customWidth="1"/>
    <col min="73" max="73" width="8.28125" style="875" customWidth="1"/>
    <col min="74" max="74" width="9.7109375" style="875" customWidth="1"/>
    <col min="75" max="75" width="8.00390625" style="875" customWidth="1"/>
    <col min="76" max="76" width="9.7109375" style="875" customWidth="1"/>
    <col min="77" max="77" width="9.57421875" style="0" customWidth="1"/>
    <col min="78" max="78" width="9.8515625" style="0" customWidth="1"/>
    <col min="79" max="79" width="9.57421875" style="0" customWidth="1"/>
    <col min="80" max="80" width="8.140625" style="0" customWidth="1"/>
    <col min="81" max="81" width="10.8515625" style="0" customWidth="1"/>
    <col min="82" max="82" width="10.57421875" style="0" customWidth="1"/>
    <col min="83" max="83" width="11.00390625" style="0" customWidth="1"/>
    <col min="84" max="84" width="3.57421875" style="0" customWidth="1"/>
    <col min="85" max="85" width="5.421875" style="0" customWidth="1"/>
    <col min="86" max="86" width="21.00390625" style="0" customWidth="1"/>
    <col min="87" max="87" width="11.00390625" style="0" customWidth="1"/>
    <col min="88" max="88" width="14.57421875" style="0" customWidth="1"/>
    <col min="89" max="89" width="11.00390625" style="0" customWidth="1"/>
    <col min="90" max="90" width="12.57421875" style="0" customWidth="1"/>
    <col min="91" max="91" width="12.7109375" style="0" customWidth="1"/>
    <col min="92" max="92" width="10.8515625" style="0" customWidth="1"/>
    <col min="93" max="93" width="12.421875" style="0" customWidth="1"/>
    <col min="94" max="94" width="11.8515625" style="0" customWidth="1"/>
    <col min="95" max="95" width="15.28125" style="0" customWidth="1"/>
    <col min="96" max="96" width="9.57421875" style="875" customWidth="1"/>
    <col min="97" max="97" width="15.421875" style="875" customWidth="1"/>
    <col min="98" max="98" width="12.7109375" style="875" customWidth="1"/>
    <col min="99" max="99" width="7.00390625" style="875" customWidth="1"/>
    <col min="100" max="100" width="11.8515625" style="875" customWidth="1"/>
    <col min="101" max="101" width="8.140625" style="875" customWidth="1"/>
    <col min="102" max="102" width="10.421875" style="875" customWidth="1"/>
    <col min="103" max="103" width="7.140625" style="875" customWidth="1"/>
    <col min="104" max="104" width="11.28125" style="875" customWidth="1"/>
    <col min="105" max="105" width="9.7109375" style="0" customWidth="1"/>
    <col min="106" max="106" width="10.7109375" style="0" customWidth="1"/>
    <col min="107" max="107" width="9.57421875" style="0" customWidth="1"/>
    <col min="108" max="108" width="8.7109375" style="0" customWidth="1"/>
    <col min="109" max="109" width="9.421875" style="0" customWidth="1"/>
    <col min="110" max="110" width="9.7109375" style="0" customWidth="1"/>
    <col min="111" max="111" width="8.421875" style="0" customWidth="1"/>
    <col min="112" max="112" width="9.421875" style="0" customWidth="1"/>
    <col min="113" max="113" width="13.421875" style="0" customWidth="1"/>
    <col min="114" max="114" width="9.140625" style="0" customWidth="1"/>
  </cols>
  <sheetData>
    <row r="1" spans="1:113" s="18" customFormat="1" ht="39" customHeight="1" thickBot="1">
      <c r="A1" s="1483" t="s">
        <v>472</v>
      </c>
      <c r="B1" s="1483"/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3"/>
      <c r="O1" s="1483"/>
      <c r="P1" s="1483"/>
      <c r="Q1" s="1483"/>
      <c r="R1" s="1483"/>
      <c r="S1" s="1483"/>
      <c r="T1" s="1483"/>
      <c r="U1" s="1483"/>
      <c r="V1" s="1483"/>
      <c r="W1" s="1483"/>
      <c r="X1" s="1483"/>
      <c r="Y1" s="1483"/>
      <c r="Z1" s="1483"/>
      <c r="AA1" s="1483"/>
      <c r="AC1" s="1431" t="s">
        <v>473</v>
      </c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  <c r="AT1" s="1432"/>
      <c r="AU1" s="1432"/>
      <c r="AV1" s="1432"/>
      <c r="AW1" s="1432"/>
      <c r="AX1" s="1432"/>
      <c r="AY1" s="1432"/>
      <c r="AZ1" s="1432"/>
      <c r="BA1" s="1432"/>
      <c r="BB1" s="1432"/>
      <c r="BC1" s="1433"/>
      <c r="BD1" s="27"/>
      <c r="BE1" s="1431" t="s">
        <v>473</v>
      </c>
      <c r="BF1" s="1432"/>
      <c r="BG1" s="1432"/>
      <c r="BH1" s="1432"/>
      <c r="BI1" s="1432"/>
      <c r="BJ1" s="1432"/>
      <c r="BK1" s="1432"/>
      <c r="BL1" s="1432"/>
      <c r="BM1" s="1432"/>
      <c r="BN1" s="1432"/>
      <c r="BO1" s="1432"/>
      <c r="BP1" s="1432"/>
      <c r="BQ1" s="1432"/>
      <c r="BR1" s="1432"/>
      <c r="BS1" s="1432"/>
      <c r="BT1" s="1432"/>
      <c r="BU1" s="1432"/>
      <c r="BV1" s="1432"/>
      <c r="BW1" s="1432"/>
      <c r="BX1" s="1432"/>
      <c r="BY1" s="1432"/>
      <c r="BZ1" s="1432"/>
      <c r="CA1" s="1432"/>
      <c r="CB1" s="1432"/>
      <c r="CC1" s="1432"/>
      <c r="CD1" s="1432"/>
      <c r="CE1" s="1433"/>
      <c r="CF1" s="27"/>
      <c r="CG1" s="1579" t="s">
        <v>516</v>
      </c>
      <c r="CH1" s="1580"/>
      <c r="CI1" s="1580"/>
      <c r="CJ1" s="1580"/>
      <c r="CK1" s="1580"/>
      <c r="CL1" s="1580"/>
      <c r="CM1" s="1580"/>
      <c r="CN1" s="1580"/>
      <c r="CO1" s="1580"/>
      <c r="CP1" s="1580"/>
      <c r="CQ1" s="1580"/>
      <c r="CR1" s="1580"/>
      <c r="CS1" s="1580"/>
      <c r="CT1" s="1580"/>
      <c r="CU1" s="1580"/>
      <c r="CV1" s="1580"/>
      <c r="CW1" s="1580"/>
      <c r="CX1" s="1580"/>
      <c r="CY1" s="1580"/>
      <c r="CZ1" s="1580"/>
      <c r="DA1" s="1580"/>
      <c r="DB1" s="1580"/>
      <c r="DC1" s="1580"/>
      <c r="DD1" s="1580"/>
      <c r="DE1" s="1580"/>
      <c r="DF1" s="1580"/>
      <c r="DG1" s="1581"/>
      <c r="DH1" s="717"/>
      <c r="DI1" s="718"/>
    </row>
    <row r="2" spans="1:113" s="18" customFormat="1" ht="30" customHeight="1" thickBot="1">
      <c r="A2" s="1449" t="s">
        <v>17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41"/>
      <c r="AC2" s="1449" t="s">
        <v>65</v>
      </c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49"/>
      <c r="AR2" s="1449"/>
      <c r="AS2" s="1449"/>
      <c r="AT2" s="1449"/>
      <c r="AU2" s="1449"/>
      <c r="AV2" s="1449"/>
      <c r="AW2" s="1449"/>
      <c r="AX2" s="1449"/>
      <c r="AY2" s="1449"/>
      <c r="AZ2" s="1449"/>
      <c r="BA2" s="1449"/>
      <c r="BB2" s="1449"/>
      <c r="BC2" s="41"/>
      <c r="BD2" s="41"/>
      <c r="BE2" s="1504" t="s">
        <v>66</v>
      </c>
      <c r="BF2" s="1504"/>
      <c r="BG2" s="1504"/>
      <c r="BH2" s="1504"/>
      <c r="BI2" s="1504"/>
      <c r="BJ2" s="1504"/>
      <c r="BK2" s="1504"/>
      <c r="BL2" s="1504"/>
      <c r="BM2" s="1504"/>
      <c r="BN2" s="1504"/>
      <c r="BO2" s="1504"/>
      <c r="BP2" s="1504"/>
      <c r="BQ2" s="1504"/>
      <c r="BR2" s="1504"/>
      <c r="BS2" s="1504"/>
      <c r="BT2" s="1504"/>
      <c r="BU2" s="1504"/>
      <c r="BV2" s="1504"/>
      <c r="BW2" s="1504"/>
      <c r="BX2" s="1504"/>
      <c r="BY2" s="1504"/>
      <c r="BZ2" s="1504"/>
      <c r="CA2" s="1504"/>
      <c r="CB2" s="1504"/>
      <c r="CC2" s="1504"/>
      <c r="CD2" s="1504"/>
      <c r="CE2" s="48"/>
      <c r="CF2" s="48"/>
      <c r="CG2" s="1552" t="s">
        <v>27</v>
      </c>
      <c r="CH2" s="1553"/>
      <c r="CI2" s="1553"/>
      <c r="CJ2" s="1553"/>
      <c r="CK2" s="1553"/>
      <c r="CL2" s="1553"/>
      <c r="CM2" s="1553"/>
      <c r="CN2" s="1553"/>
      <c r="CO2" s="1553"/>
      <c r="CP2" s="1553"/>
      <c r="CQ2" s="1553"/>
      <c r="CR2" s="1553"/>
      <c r="CS2" s="1553"/>
      <c r="CT2" s="1553"/>
      <c r="CU2" s="1553"/>
      <c r="CV2" s="1553"/>
      <c r="CW2" s="1553"/>
      <c r="CX2" s="1553"/>
      <c r="CY2" s="1553"/>
      <c r="CZ2" s="1553"/>
      <c r="DA2" s="1553"/>
      <c r="DB2" s="1553"/>
      <c r="DC2" s="1553"/>
      <c r="DD2" s="1553"/>
      <c r="DE2" s="1553"/>
      <c r="DF2" s="1553"/>
      <c r="DG2" s="1449"/>
      <c r="DH2" s="325"/>
      <c r="DI2" s="718"/>
    </row>
    <row r="3" spans="1:113" ht="50.25" customHeight="1">
      <c r="A3" s="1440" t="s">
        <v>0</v>
      </c>
      <c r="B3" s="1470" t="s">
        <v>1</v>
      </c>
      <c r="C3" s="1430" t="s">
        <v>471</v>
      </c>
      <c r="D3" s="1430"/>
      <c r="E3" s="1430"/>
      <c r="F3" s="1424" t="s">
        <v>4</v>
      </c>
      <c r="G3" s="1443" t="s">
        <v>358</v>
      </c>
      <c r="H3" s="1424" t="s">
        <v>359</v>
      </c>
      <c r="I3" s="1424" t="s">
        <v>6</v>
      </c>
      <c r="J3" s="1424" t="s">
        <v>7</v>
      </c>
      <c r="K3" s="1424"/>
      <c r="L3" s="1477" t="s">
        <v>92</v>
      </c>
      <c r="M3" s="1477"/>
      <c r="N3" s="1477"/>
      <c r="O3" s="1434" t="s">
        <v>403</v>
      </c>
      <c r="P3" s="1435"/>
      <c r="Q3" s="1435"/>
      <c r="R3" s="1435"/>
      <c r="S3" s="1435"/>
      <c r="T3" s="1436"/>
      <c r="U3" s="1424" t="s">
        <v>10</v>
      </c>
      <c r="V3" s="1424"/>
      <c r="W3" s="1424"/>
      <c r="X3" s="1424" t="s">
        <v>14</v>
      </c>
      <c r="Y3" s="1424" t="s">
        <v>16</v>
      </c>
      <c r="Z3" s="1478" t="s">
        <v>15</v>
      </c>
      <c r="AA3" s="1421" t="s">
        <v>85</v>
      </c>
      <c r="AC3" s="1440" t="s">
        <v>80</v>
      </c>
      <c r="AD3" s="1424" t="s">
        <v>1</v>
      </c>
      <c r="AE3" s="1430" t="s">
        <v>471</v>
      </c>
      <c r="AF3" s="1430"/>
      <c r="AG3" s="1430"/>
      <c r="AH3" s="1424" t="s">
        <v>4</v>
      </c>
      <c r="AI3" s="1443" t="s">
        <v>358</v>
      </c>
      <c r="AJ3" s="1424" t="s">
        <v>359</v>
      </c>
      <c r="AK3" s="1424" t="s">
        <v>6</v>
      </c>
      <c r="AL3" s="1424" t="s">
        <v>7</v>
      </c>
      <c r="AM3" s="1424"/>
      <c r="AN3" s="1477" t="s">
        <v>92</v>
      </c>
      <c r="AO3" s="1477"/>
      <c r="AP3" s="1477"/>
      <c r="AQ3" s="1434" t="s">
        <v>403</v>
      </c>
      <c r="AR3" s="1435"/>
      <c r="AS3" s="1435"/>
      <c r="AT3" s="1435"/>
      <c r="AU3" s="1435"/>
      <c r="AV3" s="1436"/>
      <c r="AW3" s="1424" t="s">
        <v>10</v>
      </c>
      <c r="AX3" s="1424"/>
      <c r="AY3" s="1424"/>
      <c r="AZ3" s="1424" t="s">
        <v>14</v>
      </c>
      <c r="BA3" s="1424" t="s">
        <v>16</v>
      </c>
      <c r="BB3" s="1421" t="s">
        <v>15</v>
      </c>
      <c r="BC3" s="1421" t="s">
        <v>85</v>
      </c>
      <c r="BD3" s="43"/>
      <c r="BE3" s="1505" t="s">
        <v>80</v>
      </c>
      <c r="BF3" s="1470" t="s">
        <v>1</v>
      </c>
      <c r="BG3" s="1430" t="s">
        <v>471</v>
      </c>
      <c r="BH3" s="1430"/>
      <c r="BI3" s="1430"/>
      <c r="BJ3" s="1424" t="s">
        <v>4</v>
      </c>
      <c r="BK3" s="1443" t="s">
        <v>358</v>
      </c>
      <c r="BL3" s="1424" t="s">
        <v>359</v>
      </c>
      <c r="BM3" s="1424" t="s">
        <v>6</v>
      </c>
      <c r="BN3" s="1424" t="s">
        <v>7</v>
      </c>
      <c r="BO3" s="1424"/>
      <c r="BP3" s="1477" t="s">
        <v>92</v>
      </c>
      <c r="BQ3" s="1477"/>
      <c r="BR3" s="1477"/>
      <c r="BS3" s="1434" t="s">
        <v>403</v>
      </c>
      <c r="BT3" s="1435"/>
      <c r="BU3" s="1435"/>
      <c r="BV3" s="1435"/>
      <c r="BW3" s="1435"/>
      <c r="BX3" s="1436"/>
      <c r="BY3" s="1424" t="s">
        <v>10</v>
      </c>
      <c r="BZ3" s="1424"/>
      <c r="CA3" s="1424"/>
      <c r="CB3" s="1424" t="s">
        <v>14</v>
      </c>
      <c r="CC3" s="1424" t="s">
        <v>16</v>
      </c>
      <c r="CD3" s="1424" t="s">
        <v>15</v>
      </c>
      <c r="CE3" s="1421" t="s">
        <v>85</v>
      </c>
      <c r="CF3" s="43"/>
      <c r="CG3" s="1528" t="s">
        <v>80</v>
      </c>
      <c r="CH3" s="1458" t="s">
        <v>1</v>
      </c>
      <c r="CI3" s="1562" t="s">
        <v>471</v>
      </c>
      <c r="CJ3" s="1562"/>
      <c r="CK3" s="1562"/>
      <c r="CL3" s="1458" t="s">
        <v>4</v>
      </c>
      <c r="CM3" s="1563" t="s">
        <v>358</v>
      </c>
      <c r="CN3" s="1458" t="s">
        <v>359</v>
      </c>
      <c r="CO3" s="1458" t="s">
        <v>6</v>
      </c>
      <c r="CP3" s="1458" t="s">
        <v>7</v>
      </c>
      <c r="CQ3" s="1458"/>
      <c r="CR3" s="1545" t="s">
        <v>375</v>
      </c>
      <c r="CS3" s="1545"/>
      <c r="CT3" s="1545"/>
      <c r="CU3" s="1516" t="s">
        <v>403</v>
      </c>
      <c r="CV3" s="1517"/>
      <c r="CW3" s="1517"/>
      <c r="CX3" s="1517"/>
      <c r="CY3" s="1517"/>
      <c r="CZ3" s="1518"/>
      <c r="DA3" s="1458" t="s">
        <v>10</v>
      </c>
      <c r="DB3" s="1458"/>
      <c r="DC3" s="1459"/>
      <c r="DD3" s="1511" t="s">
        <v>14</v>
      </c>
      <c r="DE3" s="1566" t="s">
        <v>16</v>
      </c>
      <c r="DF3" s="1462" t="s">
        <v>15</v>
      </c>
      <c r="DG3" s="1462" t="s">
        <v>392</v>
      </c>
      <c r="DH3" s="1548" t="s">
        <v>405</v>
      </c>
      <c r="DI3" s="1535" t="s">
        <v>363</v>
      </c>
    </row>
    <row r="4" spans="1:113" ht="33" customHeight="1">
      <c r="A4" s="1441"/>
      <c r="B4" s="1471"/>
      <c r="C4" s="1425" t="s">
        <v>2</v>
      </c>
      <c r="D4" s="1425" t="s">
        <v>3</v>
      </c>
      <c r="E4" s="1425" t="s">
        <v>68</v>
      </c>
      <c r="F4" s="1425"/>
      <c r="G4" s="1444"/>
      <c r="H4" s="1425"/>
      <c r="I4" s="1425"/>
      <c r="J4" s="1425"/>
      <c r="K4" s="1425"/>
      <c r="L4" s="1428"/>
      <c r="M4" s="1428"/>
      <c r="N4" s="1428"/>
      <c r="O4" s="1437"/>
      <c r="P4" s="1438"/>
      <c r="Q4" s="1438"/>
      <c r="R4" s="1438"/>
      <c r="S4" s="1438"/>
      <c r="T4" s="1439"/>
      <c r="U4" s="1425"/>
      <c r="V4" s="1425"/>
      <c r="W4" s="1425"/>
      <c r="X4" s="1425"/>
      <c r="Y4" s="1425"/>
      <c r="Z4" s="1479"/>
      <c r="AA4" s="1422"/>
      <c r="AC4" s="1441"/>
      <c r="AD4" s="1425"/>
      <c r="AE4" s="1425" t="s">
        <v>2</v>
      </c>
      <c r="AF4" s="1425" t="s">
        <v>67</v>
      </c>
      <c r="AG4" s="1425" t="s">
        <v>68</v>
      </c>
      <c r="AH4" s="1425"/>
      <c r="AI4" s="1444"/>
      <c r="AJ4" s="1425"/>
      <c r="AK4" s="1425"/>
      <c r="AL4" s="1425"/>
      <c r="AM4" s="1425"/>
      <c r="AN4" s="1428"/>
      <c r="AO4" s="1428"/>
      <c r="AP4" s="1428"/>
      <c r="AQ4" s="1437"/>
      <c r="AR4" s="1438"/>
      <c r="AS4" s="1438"/>
      <c r="AT4" s="1438"/>
      <c r="AU4" s="1438"/>
      <c r="AV4" s="1439"/>
      <c r="AW4" s="1425"/>
      <c r="AX4" s="1425"/>
      <c r="AY4" s="1425"/>
      <c r="AZ4" s="1425"/>
      <c r="BA4" s="1425"/>
      <c r="BB4" s="1422"/>
      <c r="BC4" s="1422"/>
      <c r="BD4" s="43"/>
      <c r="BE4" s="1506"/>
      <c r="BF4" s="1471"/>
      <c r="BG4" s="1425" t="s">
        <v>2</v>
      </c>
      <c r="BH4" s="1425" t="s">
        <v>69</v>
      </c>
      <c r="BI4" s="1425" t="s">
        <v>68</v>
      </c>
      <c r="BJ4" s="1425"/>
      <c r="BK4" s="1444"/>
      <c r="BL4" s="1425"/>
      <c r="BM4" s="1425"/>
      <c r="BN4" s="1425"/>
      <c r="BO4" s="1425"/>
      <c r="BP4" s="1428"/>
      <c r="BQ4" s="1428"/>
      <c r="BR4" s="1428"/>
      <c r="BS4" s="1437"/>
      <c r="BT4" s="1438"/>
      <c r="BU4" s="1438"/>
      <c r="BV4" s="1438"/>
      <c r="BW4" s="1438"/>
      <c r="BX4" s="1439"/>
      <c r="BY4" s="1425"/>
      <c r="BZ4" s="1425"/>
      <c r="CA4" s="1425"/>
      <c r="CB4" s="1425"/>
      <c r="CC4" s="1425"/>
      <c r="CD4" s="1425"/>
      <c r="CE4" s="1422"/>
      <c r="CF4" s="43"/>
      <c r="CG4" s="1529"/>
      <c r="CH4" s="1460"/>
      <c r="CI4" s="1460" t="s">
        <v>2</v>
      </c>
      <c r="CJ4" s="1460" t="s">
        <v>71</v>
      </c>
      <c r="CK4" s="1460" t="s">
        <v>68</v>
      </c>
      <c r="CL4" s="1460"/>
      <c r="CM4" s="1564"/>
      <c r="CN4" s="1460"/>
      <c r="CO4" s="1460"/>
      <c r="CP4" s="1460"/>
      <c r="CQ4" s="1460"/>
      <c r="CR4" s="1453"/>
      <c r="CS4" s="1453"/>
      <c r="CT4" s="1453"/>
      <c r="CU4" s="1501" t="s">
        <v>360</v>
      </c>
      <c r="CV4" s="1502"/>
      <c r="CW4" s="1501" t="s">
        <v>361</v>
      </c>
      <c r="CX4" s="1502"/>
      <c r="CY4" s="1501" t="s">
        <v>417</v>
      </c>
      <c r="CZ4" s="1502"/>
      <c r="DA4" s="1460"/>
      <c r="DB4" s="1460"/>
      <c r="DC4" s="1461"/>
      <c r="DD4" s="1512"/>
      <c r="DE4" s="1567"/>
      <c r="DF4" s="1463"/>
      <c r="DG4" s="1463"/>
      <c r="DH4" s="1549"/>
      <c r="DI4" s="1536"/>
    </row>
    <row r="5" spans="1:113" ht="12.75" customHeight="1">
      <c r="A5" s="1441"/>
      <c r="B5" s="1471"/>
      <c r="C5" s="1425"/>
      <c r="D5" s="1425"/>
      <c r="E5" s="1425"/>
      <c r="F5" s="1425"/>
      <c r="G5" s="1444"/>
      <c r="H5" s="1425"/>
      <c r="I5" s="1425"/>
      <c r="J5" s="1425" t="s">
        <v>8</v>
      </c>
      <c r="K5" s="1425" t="s">
        <v>9</v>
      </c>
      <c r="L5" s="1428" t="s">
        <v>73</v>
      </c>
      <c r="M5" s="1428" t="s">
        <v>9</v>
      </c>
      <c r="N5" s="1428" t="s">
        <v>70</v>
      </c>
      <c r="O5" s="1425" t="s">
        <v>8</v>
      </c>
      <c r="P5" s="1425" t="s">
        <v>9</v>
      </c>
      <c r="Q5" s="1425" t="s">
        <v>8</v>
      </c>
      <c r="R5" s="1425" t="s">
        <v>9</v>
      </c>
      <c r="S5" s="1425" t="s">
        <v>8</v>
      </c>
      <c r="T5" s="1425" t="s">
        <v>9</v>
      </c>
      <c r="U5" s="1425" t="s">
        <v>11</v>
      </c>
      <c r="V5" s="1425" t="s">
        <v>12</v>
      </c>
      <c r="W5" s="1425" t="s">
        <v>13</v>
      </c>
      <c r="X5" s="1425"/>
      <c r="Y5" s="1425"/>
      <c r="Z5" s="1479"/>
      <c r="AA5" s="1422"/>
      <c r="AC5" s="1441"/>
      <c r="AD5" s="1425"/>
      <c r="AE5" s="1425"/>
      <c r="AF5" s="1425"/>
      <c r="AG5" s="1425"/>
      <c r="AH5" s="1425"/>
      <c r="AI5" s="1444"/>
      <c r="AJ5" s="1425"/>
      <c r="AK5" s="1425"/>
      <c r="AL5" s="1425" t="s">
        <v>8</v>
      </c>
      <c r="AM5" s="1425" t="s">
        <v>9</v>
      </c>
      <c r="AN5" s="1428" t="s">
        <v>73</v>
      </c>
      <c r="AO5" s="1428" t="s">
        <v>9</v>
      </c>
      <c r="AP5" s="1428" t="s">
        <v>70</v>
      </c>
      <c r="AQ5" s="1425" t="s">
        <v>8</v>
      </c>
      <c r="AR5" s="1425" t="s">
        <v>9</v>
      </c>
      <c r="AS5" s="1425" t="s">
        <v>8</v>
      </c>
      <c r="AT5" s="1425" t="s">
        <v>9</v>
      </c>
      <c r="AU5" s="1425" t="s">
        <v>8</v>
      </c>
      <c r="AV5" s="1425" t="s">
        <v>9</v>
      </c>
      <c r="AW5" s="1425" t="s">
        <v>11</v>
      </c>
      <c r="AX5" s="1425" t="s">
        <v>12</v>
      </c>
      <c r="AY5" s="1425" t="s">
        <v>13</v>
      </c>
      <c r="AZ5" s="1425"/>
      <c r="BA5" s="1425"/>
      <c r="BB5" s="1422"/>
      <c r="BC5" s="1422"/>
      <c r="BD5" s="43"/>
      <c r="BE5" s="1506"/>
      <c r="BF5" s="1471"/>
      <c r="BG5" s="1425"/>
      <c r="BH5" s="1425"/>
      <c r="BI5" s="1425"/>
      <c r="BJ5" s="1425"/>
      <c r="BK5" s="1444"/>
      <c r="BL5" s="1425"/>
      <c r="BM5" s="1425"/>
      <c r="BN5" s="1425" t="s">
        <v>8</v>
      </c>
      <c r="BO5" s="1425" t="s">
        <v>9</v>
      </c>
      <c r="BP5" s="1428" t="s">
        <v>73</v>
      </c>
      <c r="BQ5" s="1428" t="s">
        <v>9</v>
      </c>
      <c r="BR5" s="1428" t="s">
        <v>70</v>
      </c>
      <c r="BS5" s="1425" t="s">
        <v>8</v>
      </c>
      <c r="BT5" s="1425" t="s">
        <v>9</v>
      </c>
      <c r="BU5" s="1425" t="s">
        <v>8</v>
      </c>
      <c r="BV5" s="1447" t="s">
        <v>9</v>
      </c>
      <c r="BW5" s="1425" t="s">
        <v>8</v>
      </c>
      <c r="BX5" s="1447" t="s">
        <v>9</v>
      </c>
      <c r="BY5" s="1425" t="s">
        <v>11</v>
      </c>
      <c r="BZ5" s="1425" t="s">
        <v>12</v>
      </c>
      <c r="CA5" s="1425" t="s">
        <v>72</v>
      </c>
      <c r="CB5" s="1425"/>
      <c r="CC5" s="1425"/>
      <c r="CD5" s="1425"/>
      <c r="CE5" s="1422"/>
      <c r="CF5" s="43"/>
      <c r="CG5" s="1529"/>
      <c r="CH5" s="1460"/>
      <c r="CI5" s="1460"/>
      <c r="CJ5" s="1460"/>
      <c r="CK5" s="1460"/>
      <c r="CL5" s="1460"/>
      <c r="CM5" s="1564"/>
      <c r="CN5" s="1460"/>
      <c r="CO5" s="1460"/>
      <c r="CP5" s="1460" t="s">
        <v>8</v>
      </c>
      <c r="CQ5" s="1460" t="s">
        <v>9</v>
      </c>
      <c r="CR5" s="1453" t="s">
        <v>73</v>
      </c>
      <c r="CS5" s="1453" t="s">
        <v>9</v>
      </c>
      <c r="CT5" s="1453" t="s">
        <v>70</v>
      </c>
      <c r="CU5" s="1425" t="s">
        <v>8</v>
      </c>
      <c r="CV5" s="1425" t="s">
        <v>419</v>
      </c>
      <c r="CW5" s="1425" t="s">
        <v>8</v>
      </c>
      <c r="CX5" s="1425" t="s">
        <v>9</v>
      </c>
      <c r="CY5" s="1425" t="s">
        <v>8</v>
      </c>
      <c r="CZ5" s="1425" t="s">
        <v>9</v>
      </c>
      <c r="DA5" s="1460" t="s">
        <v>11</v>
      </c>
      <c r="DB5" s="1460" t="s">
        <v>12</v>
      </c>
      <c r="DC5" s="1461" t="s">
        <v>418</v>
      </c>
      <c r="DD5" s="1512"/>
      <c r="DE5" s="1567"/>
      <c r="DF5" s="1463"/>
      <c r="DG5" s="1463"/>
      <c r="DH5" s="1549"/>
      <c r="DI5" s="1536"/>
    </row>
    <row r="6" spans="1:113" ht="12.75" customHeight="1">
      <c r="A6" s="1441"/>
      <c r="B6" s="1471"/>
      <c r="C6" s="1425"/>
      <c r="D6" s="1425"/>
      <c r="E6" s="1425"/>
      <c r="F6" s="1425"/>
      <c r="G6" s="1444"/>
      <c r="H6" s="1425"/>
      <c r="I6" s="1425"/>
      <c r="J6" s="1425"/>
      <c r="K6" s="1425"/>
      <c r="L6" s="1428"/>
      <c r="M6" s="1428"/>
      <c r="N6" s="1428"/>
      <c r="O6" s="1425"/>
      <c r="P6" s="1425"/>
      <c r="Q6" s="1425"/>
      <c r="R6" s="1425"/>
      <c r="S6" s="1425"/>
      <c r="T6" s="1425"/>
      <c r="U6" s="1425"/>
      <c r="V6" s="1425"/>
      <c r="W6" s="1425"/>
      <c r="X6" s="1425"/>
      <c r="Y6" s="1425"/>
      <c r="Z6" s="1479"/>
      <c r="AA6" s="1422"/>
      <c r="AC6" s="1441"/>
      <c r="AD6" s="1425"/>
      <c r="AE6" s="1425"/>
      <c r="AF6" s="1425"/>
      <c r="AG6" s="1425"/>
      <c r="AH6" s="1425"/>
      <c r="AI6" s="1444"/>
      <c r="AJ6" s="1425"/>
      <c r="AK6" s="1425"/>
      <c r="AL6" s="1425"/>
      <c r="AM6" s="1425"/>
      <c r="AN6" s="1428"/>
      <c r="AO6" s="1428"/>
      <c r="AP6" s="1428"/>
      <c r="AQ6" s="1425"/>
      <c r="AR6" s="1425"/>
      <c r="AS6" s="1425"/>
      <c r="AT6" s="1425"/>
      <c r="AU6" s="1425"/>
      <c r="AV6" s="1425"/>
      <c r="AW6" s="1425"/>
      <c r="AX6" s="1425"/>
      <c r="AY6" s="1425"/>
      <c r="AZ6" s="1425"/>
      <c r="BA6" s="1425"/>
      <c r="BB6" s="1422"/>
      <c r="BC6" s="1422"/>
      <c r="BD6" s="43"/>
      <c r="BE6" s="1506"/>
      <c r="BF6" s="1471"/>
      <c r="BG6" s="1425"/>
      <c r="BH6" s="1425"/>
      <c r="BI6" s="1425"/>
      <c r="BJ6" s="1425"/>
      <c r="BK6" s="1444"/>
      <c r="BL6" s="1425"/>
      <c r="BM6" s="1425"/>
      <c r="BN6" s="1425"/>
      <c r="BO6" s="1425"/>
      <c r="BP6" s="1428"/>
      <c r="BQ6" s="1428"/>
      <c r="BR6" s="1428"/>
      <c r="BS6" s="1425"/>
      <c r="BT6" s="1425"/>
      <c r="BU6" s="1425"/>
      <c r="BV6" s="1447"/>
      <c r="BW6" s="1425"/>
      <c r="BX6" s="1447"/>
      <c r="BY6" s="1425"/>
      <c r="BZ6" s="1425"/>
      <c r="CA6" s="1425"/>
      <c r="CB6" s="1425"/>
      <c r="CC6" s="1425"/>
      <c r="CD6" s="1425"/>
      <c r="CE6" s="1422"/>
      <c r="CF6" s="43"/>
      <c r="CG6" s="1529"/>
      <c r="CH6" s="1460"/>
      <c r="CI6" s="1460"/>
      <c r="CJ6" s="1460"/>
      <c r="CK6" s="1460"/>
      <c r="CL6" s="1460"/>
      <c r="CM6" s="1564"/>
      <c r="CN6" s="1460"/>
      <c r="CO6" s="1460"/>
      <c r="CP6" s="1460"/>
      <c r="CQ6" s="1460"/>
      <c r="CR6" s="1453"/>
      <c r="CS6" s="1453"/>
      <c r="CT6" s="1453"/>
      <c r="CU6" s="1425"/>
      <c r="CV6" s="1425"/>
      <c r="CW6" s="1425"/>
      <c r="CX6" s="1425"/>
      <c r="CY6" s="1425"/>
      <c r="CZ6" s="1425"/>
      <c r="DA6" s="1460"/>
      <c r="DB6" s="1460"/>
      <c r="DC6" s="1461"/>
      <c r="DD6" s="1512"/>
      <c r="DE6" s="1567"/>
      <c r="DF6" s="1463"/>
      <c r="DG6" s="1463"/>
      <c r="DH6" s="1549"/>
      <c r="DI6" s="1536"/>
    </row>
    <row r="7" spans="1:113" ht="56.25" customHeight="1" thickBot="1">
      <c r="A7" s="1493"/>
      <c r="B7" s="1472"/>
      <c r="C7" s="1426"/>
      <c r="D7" s="1426"/>
      <c r="E7" s="1426"/>
      <c r="F7" s="1426"/>
      <c r="G7" s="1445"/>
      <c r="H7" s="1426"/>
      <c r="I7" s="1426"/>
      <c r="J7" s="1426"/>
      <c r="K7" s="1426"/>
      <c r="L7" s="1484"/>
      <c r="M7" s="1484"/>
      <c r="N7" s="1484"/>
      <c r="O7" s="1426"/>
      <c r="P7" s="1426"/>
      <c r="Q7" s="1426"/>
      <c r="R7" s="1426"/>
      <c r="S7" s="1426"/>
      <c r="T7" s="1426"/>
      <c r="U7" s="1426"/>
      <c r="V7" s="1426"/>
      <c r="W7" s="1426"/>
      <c r="X7" s="1426"/>
      <c r="Y7" s="1426"/>
      <c r="Z7" s="1480"/>
      <c r="AA7" s="1422"/>
      <c r="AC7" s="1441"/>
      <c r="AD7" s="1425"/>
      <c r="AE7" s="1425"/>
      <c r="AF7" s="1425"/>
      <c r="AG7" s="1425"/>
      <c r="AH7" s="1426"/>
      <c r="AI7" s="1445"/>
      <c r="AJ7" s="1426"/>
      <c r="AK7" s="1426"/>
      <c r="AL7" s="1425"/>
      <c r="AM7" s="1425"/>
      <c r="AN7" s="1428"/>
      <c r="AO7" s="1428"/>
      <c r="AP7" s="1428"/>
      <c r="AQ7" s="1426"/>
      <c r="AR7" s="1426"/>
      <c r="AS7" s="1426"/>
      <c r="AT7" s="1426"/>
      <c r="AU7" s="1426"/>
      <c r="AV7" s="1426"/>
      <c r="AW7" s="1425"/>
      <c r="AX7" s="1425"/>
      <c r="AY7" s="1425"/>
      <c r="AZ7" s="1425"/>
      <c r="BA7" s="1425"/>
      <c r="BB7" s="1422"/>
      <c r="BC7" s="1422"/>
      <c r="BD7" s="43"/>
      <c r="BE7" s="1507"/>
      <c r="BF7" s="1476"/>
      <c r="BG7" s="1427"/>
      <c r="BH7" s="1427"/>
      <c r="BI7" s="1427"/>
      <c r="BJ7" s="1426"/>
      <c r="BK7" s="1445"/>
      <c r="BL7" s="1426"/>
      <c r="BM7" s="1426"/>
      <c r="BN7" s="1427"/>
      <c r="BO7" s="1427"/>
      <c r="BP7" s="1429"/>
      <c r="BQ7" s="1429"/>
      <c r="BR7" s="1429"/>
      <c r="BS7" s="1426"/>
      <c r="BT7" s="1426"/>
      <c r="BU7" s="1426"/>
      <c r="BV7" s="1448"/>
      <c r="BW7" s="1426"/>
      <c r="BX7" s="1448"/>
      <c r="BY7" s="1427"/>
      <c r="BZ7" s="1427"/>
      <c r="CA7" s="1427"/>
      <c r="CB7" s="1427"/>
      <c r="CC7" s="1427"/>
      <c r="CD7" s="1427"/>
      <c r="CE7" s="1422"/>
      <c r="CF7" s="43"/>
      <c r="CG7" s="1530"/>
      <c r="CH7" s="1531"/>
      <c r="CI7" s="1531"/>
      <c r="CJ7" s="1531"/>
      <c r="CK7" s="1531"/>
      <c r="CL7" s="1531"/>
      <c r="CM7" s="1565"/>
      <c r="CN7" s="1531"/>
      <c r="CO7" s="1531"/>
      <c r="CP7" s="1531"/>
      <c r="CQ7" s="1531"/>
      <c r="CR7" s="1454"/>
      <c r="CS7" s="1454"/>
      <c r="CT7" s="1454"/>
      <c r="CU7" s="1426"/>
      <c r="CV7" s="1426"/>
      <c r="CW7" s="1426"/>
      <c r="CX7" s="1426"/>
      <c r="CY7" s="1426"/>
      <c r="CZ7" s="1426"/>
      <c r="DA7" s="1531"/>
      <c r="DB7" s="1531"/>
      <c r="DC7" s="1546"/>
      <c r="DD7" s="1513"/>
      <c r="DE7" s="1568"/>
      <c r="DF7" s="1464"/>
      <c r="DG7" s="1464"/>
      <c r="DH7" s="1550"/>
      <c r="DI7" s="1537"/>
    </row>
    <row r="8" spans="1:113" ht="18.75" customHeight="1" thickBot="1">
      <c r="A8" s="329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862">
        <v>12</v>
      </c>
      <c r="M8" s="862">
        <v>13</v>
      </c>
      <c r="N8" s="862">
        <v>14</v>
      </c>
      <c r="O8" s="862">
        <v>15</v>
      </c>
      <c r="P8" s="862">
        <v>16</v>
      </c>
      <c r="Q8" s="862">
        <v>17</v>
      </c>
      <c r="R8" s="862">
        <v>18</v>
      </c>
      <c r="S8" s="862">
        <v>19</v>
      </c>
      <c r="T8" s="862">
        <v>20</v>
      </c>
      <c r="U8" s="96">
        <v>21</v>
      </c>
      <c r="V8" s="96">
        <v>22</v>
      </c>
      <c r="W8" s="96">
        <v>23</v>
      </c>
      <c r="X8" s="96">
        <v>24</v>
      </c>
      <c r="Y8" s="96">
        <v>25</v>
      </c>
      <c r="Z8" s="696">
        <v>26</v>
      </c>
      <c r="AA8" s="697">
        <v>27</v>
      </c>
      <c r="AC8" s="329">
        <v>1</v>
      </c>
      <c r="AD8" s="96">
        <v>2</v>
      </c>
      <c r="AE8" s="96">
        <v>3</v>
      </c>
      <c r="AF8" s="96">
        <v>4</v>
      </c>
      <c r="AG8" s="96">
        <v>5</v>
      </c>
      <c r="AH8" s="96">
        <v>6</v>
      </c>
      <c r="AI8" s="96">
        <v>7</v>
      </c>
      <c r="AJ8" s="96">
        <v>8</v>
      </c>
      <c r="AK8" s="96">
        <v>9</v>
      </c>
      <c r="AL8" s="96">
        <v>10</v>
      </c>
      <c r="AM8" s="96">
        <v>11</v>
      </c>
      <c r="AN8" s="862">
        <v>12</v>
      </c>
      <c r="AO8" s="862">
        <v>13</v>
      </c>
      <c r="AP8" s="862">
        <v>14</v>
      </c>
      <c r="AQ8" s="862">
        <v>15</v>
      </c>
      <c r="AR8" s="862">
        <v>16</v>
      </c>
      <c r="AS8" s="862">
        <v>17</v>
      </c>
      <c r="AT8" s="862">
        <v>18</v>
      </c>
      <c r="AU8" s="862">
        <v>19</v>
      </c>
      <c r="AV8" s="862">
        <v>20</v>
      </c>
      <c r="AW8" s="96">
        <v>21</v>
      </c>
      <c r="AX8" s="96">
        <v>22</v>
      </c>
      <c r="AY8" s="96">
        <v>23</v>
      </c>
      <c r="AZ8" s="96">
        <v>24</v>
      </c>
      <c r="BA8" s="96">
        <v>25</v>
      </c>
      <c r="BB8" s="696">
        <v>26</v>
      </c>
      <c r="BC8" s="697">
        <v>27</v>
      </c>
      <c r="BD8" s="13"/>
      <c r="BE8" s="329">
        <v>1</v>
      </c>
      <c r="BF8" s="96">
        <v>2</v>
      </c>
      <c r="BG8" s="96">
        <v>3</v>
      </c>
      <c r="BH8" s="96">
        <v>4</v>
      </c>
      <c r="BI8" s="96">
        <v>5</v>
      </c>
      <c r="BJ8" s="96">
        <v>6</v>
      </c>
      <c r="BK8" s="96">
        <v>7</v>
      </c>
      <c r="BL8" s="96">
        <v>8</v>
      </c>
      <c r="BM8" s="96">
        <v>9</v>
      </c>
      <c r="BN8" s="96">
        <v>10</v>
      </c>
      <c r="BO8" s="96">
        <v>11</v>
      </c>
      <c r="BP8" s="862">
        <v>12</v>
      </c>
      <c r="BQ8" s="862">
        <v>13</v>
      </c>
      <c r="BR8" s="862">
        <v>14</v>
      </c>
      <c r="BS8" s="862">
        <v>15</v>
      </c>
      <c r="BT8" s="862">
        <v>16</v>
      </c>
      <c r="BU8" s="862">
        <v>17</v>
      </c>
      <c r="BV8" s="862">
        <v>18</v>
      </c>
      <c r="BW8" s="862">
        <v>19</v>
      </c>
      <c r="BX8" s="862">
        <v>20</v>
      </c>
      <c r="BY8" s="96">
        <v>21</v>
      </c>
      <c r="BZ8" s="96">
        <v>22</v>
      </c>
      <c r="CA8" s="96">
        <v>23</v>
      </c>
      <c r="CB8" s="96">
        <v>24</v>
      </c>
      <c r="CC8" s="96">
        <v>25</v>
      </c>
      <c r="CD8" s="696">
        <v>26</v>
      </c>
      <c r="CE8" s="697">
        <v>27</v>
      </c>
      <c r="CF8" s="13"/>
      <c r="CG8" s="98">
        <v>1</v>
      </c>
      <c r="CH8" s="96">
        <v>2</v>
      </c>
      <c r="CI8" s="96">
        <v>3</v>
      </c>
      <c r="CJ8" s="96">
        <v>4</v>
      </c>
      <c r="CK8" s="96">
        <v>5</v>
      </c>
      <c r="CL8" s="96">
        <v>6</v>
      </c>
      <c r="CM8" s="96">
        <v>7</v>
      </c>
      <c r="CN8" s="96">
        <v>8</v>
      </c>
      <c r="CO8" s="96">
        <v>9</v>
      </c>
      <c r="CP8" s="96">
        <v>10</v>
      </c>
      <c r="CQ8" s="96">
        <v>11</v>
      </c>
      <c r="CR8" s="862">
        <v>12</v>
      </c>
      <c r="CS8" s="862">
        <v>13</v>
      </c>
      <c r="CT8" s="862">
        <v>14</v>
      </c>
      <c r="CU8" s="862">
        <v>15</v>
      </c>
      <c r="CV8" s="862">
        <v>16</v>
      </c>
      <c r="CW8" s="862">
        <v>17</v>
      </c>
      <c r="CX8" s="862">
        <v>18</v>
      </c>
      <c r="CY8" s="862">
        <v>19</v>
      </c>
      <c r="CZ8" s="862">
        <v>20</v>
      </c>
      <c r="DA8" s="96">
        <v>21</v>
      </c>
      <c r="DB8" s="96">
        <v>22</v>
      </c>
      <c r="DC8" s="96">
        <v>23</v>
      </c>
      <c r="DD8" s="96">
        <v>24</v>
      </c>
      <c r="DE8" s="96">
        <v>25</v>
      </c>
      <c r="DF8" s="585">
        <v>26</v>
      </c>
      <c r="DG8" s="588">
        <v>27</v>
      </c>
      <c r="DH8" s="588">
        <v>28</v>
      </c>
      <c r="DI8" s="36">
        <v>29</v>
      </c>
    </row>
    <row r="9" spans="1:113" ht="29.25" customHeight="1">
      <c r="A9" s="1519" t="s">
        <v>18</v>
      </c>
      <c r="B9" s="1519"/>
      <c r="C9" s="643"/>
      <c r="D9" s="643"/>
      <c r="E9" s="643"/>
      <c r="F9" s="643"/>
      <c r="G9" s="643"/>
      <c r="H9" s="643"/>
      <c r="I9" s="643"/>
      <c r="J9" s="643"/>
      <c r="K9" s="643"/>
      <c r="L9" s="876"/>
      <c r="M9" s="876"/>
      <c r="N9" s="876"/>
      <c r="O9" s="876"/>
      <c r="P9" s="876"/>
      <c r="Q9" s="876"/>
      <c r="R9" s="876"/>
      <c r="S9" s="876"/>
      <c r="T9" s="876"/>
      <c r="U9" s="643"/>
      <c r="V9" s="643"/>
      <c r="W9" s="643"/>
      <c r="X9" s="643"/>
      <c r="Y9" s="643"/>
      <c r="Z9" s="643"/>
      <c r="AA9" s="643"/>
      <c r="AC9" s="1503" t="s">
        <v>18</v>
      </c>
      <c r="AD9" s="1503"/>
      <c r="AE9" s="643"/>
      <c r="AF9" s="643"/>
      <c r="AG9" s="643"/>
      <c r="AH9" s="643"/>
      <c r="AI9" s="643"/>
      <c r="AJ9" s="643"/>
      <c r="AK9" s="643"/>
      <c r="AL9" s="643"/>
      <c r="AM9" s="643"/>
      <c r="AN9" s="876"/>
      <c r="AO9" s="876"/>
      <c r="AP9" s="876"/>
      <c r="AQ9" s="876"/>
      <c r="AR9" s="876"/>
      <c r="AS9" s="876"/>
      <c r="AT9" s="876"/>
      <c r="AU9" s="876"/>
      <c r="AV9" s="876"/>
      <c r="AW9" s="643"/>
      <c r="AX9" s="643"/>
      <c r="AY9" s="643"/>
      <c r="AZ9" s="643"/>
      <c r="BA9" s="643"/>
      <c r="BB9" s="699"/>
      <c r="BC9" s="575"/>
      <c r="BD9" s="16"/>
      <c r="BE9" s="1492" t="s">
        <v>18</v>
      </c>
      <c r="BF9" s="1492"/>
      <c r="BG9" s="643"/>
      <c r="BH9" s="643"/>
      <c r="BI9" s="643"/>
      <c r="BJ9" s="643"/>
      <c r="BK9" s="643"/>
      <c r="BL9" s="643"/>
      <c r="BM9" s="643"/>
      <c r="BN9" s="643"/>
      <c r="BO9" s="643"/>
      <c r="BP9" s="876"/>
      <c r="BQ9" s="876"/>
      <c r="BR9" s="876"/>
      <c r="BS9" s="876"/>
      <c r="BT9" s="876"/>
      <c r="BU9" s="876"/>
      <c r="BV9" s="876"/>
      <c r="BW9" s="876"/>
      <c r="BX9" s="876"/>
      <c r="BY9" s="643"/>
      <c r="BZ9" s="643"/>
      <c r="CA9" s="643"/>
      <c r="CB9" s="643"/>
      <c r="CC9" s="643"/>
      <c r="CD9" s="699"/>
      <c r="CE9" s="575"/>
      <c r="CF9" s="16"/>
      <c r="CG9" s="1544" t="s">
        <v>18</v>
      </c>
      <c r="CH9" s="1503"/>
      <c r="CI9" s="97"/>
      <c r="CJ9" s="97"/>
      <c r="CK9" s="97"/>
      <c r="CL9" s="97"/>
      <c r="CM9" s="97"/>
      <c r="CN9" s="97"/>
      <c r="CO9" s="97"/>
      <c r="CP9" s="97"/>
      <c r="CQ9" s="97"/>
      <c r="CR9" s="863"/>
      <c r="CS9" s="863"/>
      <c r="CT9" s="863"/>
      <c r="CU9" s="863"/>
      <c r="CV9" s="863"/>
      <c r="CW9" s="863"/>
      <c r="CX9" s="863"/>
      <c r="CY9" s="863"/>
      <c r="CZ9" s="863"/>
      <c r="DA9" s="97"/>
      <c r="DB9" s="97"/>
      <c r="DC9" s="97"/>
      <c r="DD9" s="97"/>
      <c r="DE9" s="97"/>
      <c r="DF9" s="150"/>
      <c r="DG9" s="97"/>
      <c r="DH9" s="97"/>
      <c r="DI9" s="586"/>
    </row>
    <row r="10" spans="1:115" ht="39.75" customHeight="1">
      <c r="A10" s="755">
        <v>1</v>
      </c>
      <c r="B10" s="657" t="s">
        <v>19</v>
      </c>
      <c r="C10" s="755">
        <v>78</v>
      </c>
      <c r="D10" s="658">
        <v>121.62</v>
      </c>
      <c r="E10" s="755">
        <f>SUM(C10*8)</f>
        <v>624</v>
      </c>
      <c r="F10" s="755">
        <v>75</v>
      </c>
      <c r="G10" s="755">
        <v>0</v>
      </c>
      <c r="H10" s="755">
        <v>0</v>
      </c>
      <c r="I10" s="755">
        <v>0</v>
      </c>
      <c r="J10" s="755">
        <v>6</v>
      </c>
      <c r="K10" s="658">
        <v>12.67</v>
      </c>
      <c r="L10" s="877">
        <v>3</v>
      </c>
      <c r="M10" s="878">
        <v>3.25</v>
      </c>
      <c r="N10" s="877">
        <v>28</v>
      </c>
      <c r="O10" s="877"/>
      <c r="P10" s="877"/>
      <c r="Q10" s="877"/>
      <c r="R10" s="877"/>
      <c r="S10" s="877"/>
      <c r="T10" s="877"/>
      <c r="U10" s="658">
        <f aca="true" t="shared" si="0" ref="U10:W19">SUM(L10/C10)*100</f>
        <v>3.8461538461538463</v>
      </c>
      <c r="V10" s="658">
        <f t="shared" si="0"/>
        <v>2.67225785232692</v>
      </c>
      <c r="W10" s="658">
        <f t="shared" si="0"/>
        <v>4.487179487179487</v>
      </c>
      <c r="X10" s="754"/>
      <c r="Y10" s="658">
        <f>SUM(M10/L10)</f>
        <v>1.0833333333333333</v>
      </c>
      <c r="Z10" s="658">
        <f>SUM(M10*4)/L10</f>
        <v>4.333333333333333</v>
      </c>
      <c r="AA10" s="755"/>
      <c r="AC10" s="755">
        <v>1</v>
      </c>
      <c r="AD10" s="657" t="s">
        <v>19</v>
      </c>
      <c r="AE10" s="755">
        <v>78</v>
      </c>
      <c r="AF10" s="658">
        <v>121.62</v>
      </c>
      <c r="AG10" s="755">
        <f>SUM(AE10*8)</f>
        <v>624</v>
      </c>
      <c r="AH10" s="755">
        <v>10</v>
      </c>
      <c r="AI10" s="755"/>
      <c r="AJ10" s="755"/>
      <c r="AK10" s="755"/>
      <c r="AL10" s="755">
        <v>11</v>
      </c>
      <c r="AM10" s="658">
        <v>12.5</v>
      </c>
      <c r="AN10" s="877">
        <v>2</v>
      </c>
      <c r="AO10" s="878">
        <v>7.1</v>
      </c>
      <c r="AP10" s="877">
        <v>24</v>
      </c>
      <c r="AQ10" s="877"/>
      <c r="AR10" s="877"/>
      <c r="AS10" s="877"/>
      <c r="AT10" s="877"/>
      <c r="AU10" s="877">
        <v>1</v>
      </c>
      <c r="AV10" s="877">
        <v>5.5</v>
      </c>
      <c r="AW10" s="658">
        <f aca="true" t="shared" si="1" ref="AW10:AY18">SUM(AN10/AE10)*100</f>
        <v>2.564102564102564</v>
      </c>
      <c r="AX10" s="658">
        <f t="shared" si="1"/>
        <v>5.837855615852655</v>
      </c>
      <c r="AY10" s="658">
        <f t="shared" si="1"/>
        <v>3.8461538461538463</v>
      </c>
      <c r="AZ10" s="755">
        <v>3</v>
      </c>
      <c r="BA10" s="658">
        <f aca="true" t="shared" si="2" ref="BA10:BA28">SUM(AO10/AN10)</f>
        <v>3.55</v>
      </c>
      <c r="BB10" s="771">
        <f>SUM(AO10*4)/AN10</f>
        <v>14.2</v>
      </c>
      <c r="BC10" s="772"/>
      <c r="BD10" s="46"/>
      <c r="BE10" s="755">
        <v>1</v>
      </c>
      <c r="BF10" s="657" t="s">
        <v>19</v>
      </c>
      <c r="BG10" s="755">
        <v>106</v>
      </c>
      <c r="BH10" s="658">
        <v>162.16</v>
      </c>
      <c r="BI10" s="755">
        <f>SUM(BG10)*8</f>
        <v>848</v>
      </c>
      <c r="BJ10" s="755">
        <v>27</v>
      </c>
      <c r="BK10" s="755"/>
      <c r="BL10" s="755"/>
      <c r="BM10" s="755"/>
      <c r="BN10" s="755">
        <v>20</v>
      </c>
      <c r="BO10" s="658">
        <v>31.19</v>
      </c>
      <c r="BP10" s="877">
        <v>12</v>
      </c>
      <c r="BQ10" s="878">
        <v>9.39</v>
      </c>
      <c r="BR10" s="877">
        <v>36</v>
      </c>
      <c r="BS10" s="877">
        <v>1</v>
      </c>
      <c r="BT10" s="877">
        <v>0.25</v>
      </c>
      <c r="BU10" s="877"/>
      <c r="BV10" s="877"/>
      <c r="BW10" s="877">
        <v>2</v>
      </c>
      <c r="BX10" s="877">
        <v>2.37</v>
      </c>
      <c r="BY10" s="658">
        <f>SUM(BP10/BG10)*100</f>
        <v>11.320754716981133</v>
      </c>
      <c r="BZ10" s="658">
        <f>SUM(BQ10/BH10)*100</f>
        <v>5.790577207696103</v>
      </c>
      <c r="CA10" s="658">
        <f>SUM(BR10/BI10)*100</f>
        <v>4.245283018867925</v>
      </c>
      <c r="CB10" s="755">
        <v>3</v>
      </c>
      <c r="CC10" s="658">
        <f>SUM(BQ10/BP10)</f>
        <v>0.7825000000000001</v>
      </c>
      <c r="CD10" s="771">
        <f>SUM(BQ10*4)/BP10</f>
        <v>3.1300000000000003</v>
      </c>
      <c r="CE10" s="772"/>
      <c r="CF10" s="44"/>
      <c r="CG10" s="719">
        <v>1</v>
      </c>
      <c r="CH10" s="128" t="s">
        <v>19</v>
      </c>
      <c r="CI10" s="930">
        <f aca="true" t="shared" si="3" ref="CI10:CU11">SUM(C10+AE10+BG10)</f>
        <v>262</v>
      </c>
      <c r="CJ10" s="931">
        <f t="shared" si="3"/>
        <v>405.4</v>
      </c>
      <c r="CK10" s="930">
        <f t="shared" si="3"/>
        <v>2096</v>
      </c>
      <c r="CL10" s="998">
        <f t="shared" si="3"/>
        <v>112</v>
      </c>
      <c r="CM10" s="998">
        <f t="shared" si="3"/>
        <v>0</v>
      </c>
      <c r="CN10" s="998">
        <f t="shared" si="3"/>
        <v>0</v>
      </c>
      <c r="CO10" s="998">
        <f t="shared" si="3"/>
        <v>0</v>
      </c>
      <c r="CP10" s="998">
        <f t="shared" si="3"/>
        <v>37</v>
      </c>
      <c r="CQ10" s="999">
        <f t="shared" si="3"/>
        <v>56.36</v>
      </c>
      <c r="CR10" s="1000">
        <f t="shared" si="3"/>
        <v>17</v>
      </c>
      <c r="CS10" s="1001">
        <f t="shared" si="3"/>
        <v>19.740000000000002</v>
      </c>
      <c r="CT10" s="1000">
        <f t="shared" si="3"/>
        <v>88</v>
      </c>
      <c r="CU10" s="1000">
        <f t="shared" si="3"/>
        <v>1</v>
      </c>
      <c r="CV10" s="1001">
        <f aca="true" t="shared" si="4" ref="CV10:CV19">SUM(P10+AR10+BT10)</f>
        <v>0.25</v>
      </c>
      <c r="CW10" s="1000">
        <f aca="true" t="shared" si="5" ref="CW10:CW19">SUM(Q10+AS10+BU10)</f>
        <v>0</v>
      </c>
      <c r="CX10" s="1001">
        <f aca="true" t="shared" si="6" ref="CX10:CX19">SUM(R10+AT10+BV10)</f>
        <v>0</v>
      </c>
      <c r="CY10" s="1000">
        <f aca="true" t="shared" si="7" ref="CY10:CY19">SUM(S10+AU10+BW10)</f>
        <v>3</v>
      </c>
      <c r="CZ10" s="1001">
        <f aca="true" t="shared" si="8" ref="CZ10:CZ19">SUM(T10+AV10+BX10)</f>
        <v>7.87</v>
      </c>
      <c r="DA10" s="999">
        <f aca="true" t="shared" si="9" ref="DA10:DB21">SUM(CR10/CI10)*100</f>
        <v>6.488549618320611</v>
      </c>
      <c r="DB10" s="999">
        <f aca="true" t="shared" si="10" ref="DB10:DB21">SUM(CS10/CJ10)*100</f>
        <v>4.869264923532315</v>
      </c>
      <c r="DC10" s="999">
        <f aca="true" t="shared" si="11" ref="DC10:DC21">SUM(CT10/CK10)*100</f>
        <v>4.198473282442748</v>
      </c>
      <c r="DD10" s="998">
        <f aca="true" t="shared" si="12" ref="DD10:DD19">SUM(X10+AZ10+CB10)</f>
        <v>6</v>
      </c>
      <c r="DE10" s="999">
        <f>_xlfn.IFERROR(SUM(CS10/CR10),0)</f>
        <v>1.1611764705882355</v>
      </c>
      <c r="DF10" s="1003">
        <f>_xlfn.IFERROR(SUM(CS10*4)/CR10,0)</f>
        <v>4.644705882352942</v>
      </c>
      <c r="DG10" s="1004">
        <f aca="true" t="shared" si="13" ref="DG10:DG19">SUM(AA10+BC10+CE10)</f>
        <v>0</v>
      </c>
      <c r="DH10" s="999">
        <v>0</v>
      </c>
      <c r="DI10" s="721">
        <f>SUM('Finance statement'!I9)</f>
        <v>195.23999999999995</v>
      </c>
      <c r="DK10" s="72"/>
    </row>
    <row r="11" spans="1:115" ht="39.75" customHeight="1">
      <c r="A11" s="755">
        <v>2</v>
      </c>
      <c r="B11" s="657" t="s">
        <v>20</v>
      </c>
      <c r="C11" s="755">
        <v>519</v>
      </c>
      <c r="D11" s="658">
        <v>580.8</v>
      </c>
      <c r="E11" s="755">
        <f aca="true" t="shared" si="14" ref="E11:E19">SUM(C11*8)</f>
        <v>4152</v>
      </c>
      <c r="F11" s="755">
        <v>227</v>
      </c>
      <c r="G11" s="755">
        <v>38</v>
      </c>
      <c r="H11" s="755">
        <v>9</v>
      </c>
      <c r="I11" s="755">
        <v>4</v>
      </c>
      <c r="J11" s="755"/>
      <c r="K11" s="658"/>
      <c r="L11" s="877"/>
      <c r="M11" s="878"/>
      <c r="N11" s="877"/>
      <c r="O11" s="877"/>
      <c r="P11" s="877"/>
      <c r="Q11" s="877"/>
      <c r="R11" s="877"/>
      <c r="S11" s="877"/>
      <c r="T11" s="877"/>
      <c r="U11" s="658">
        <f t="shared" si="0"/>
        <v>0</v>
      </c>
      <c r="V11" s="658">
        <f t="shared" si="0"/>
        <v>0</v>
      </c>
      <c r="W11" s="658">
        <f t="shared" si="0"/>
        <v>0</v>
      </c>
      <c r="X11" s="755">
        <v>26</v>
      </c>
      <c r="Y11" s="658" t="e">
        <f aca="true" t="shared" si="15" ref="Y11:Y28">SUM(M11/L11)</f>
        <v>#DIV/0!</v>
      </c>
      <c r="Z11" s="658" t="e">
        <f aca="true" t="shared" si="16" ref="Z11:Z28">SUM(M11*4)/L11</f>
        <v>#DIV/0!</v>
      </c>
      <c r="AA11" s="755"/>
      <c r="AC11" s="755">
        <v>2</v>
      </c>
      <c r="AD11" s="657" t="s">
        <v>20</v>
      </c>
      <c r="AE11" s="755">
        <v>519</v>
      </c>
      <c r="AF11" s="658">
        <v>580.81</v>
      </c>
      <c r="AG11" s="755">
        <f aca="true" t="shared" si="17" ref="AG11:AG19">SUM(AE11*8)</f>
        <v>4152</v>
      </c>
      <c r="AH11" s="755">
        <v>663</v>
      </c>
      <c r="AI11" s="755">
        <v>890</v>
      </c>
      <c r="AJ11" s="755">
        <v>359</v>
      </c>
      <c r="AK11" s="755">
        <v>195</v>
      </c>
      <c r="AL11" s="755">
        <v>16</v>
      </c>
      <c r="AM11" s="658">
        <v>22.8</v>
      </c>
      <c r="AN11" s="877">
        <v>6</v>
      </c>
      <c r="AO11" s="878">
        <v>6.98</v>
      </c>
      <c r="AP11" s="877">
        <v>48</v>
      </c>
      <c r="AQ11" s="877">
        <v>1</v>
      </c>
      <c r="AR11" s="878">
        <v>2.5</v>
      </c>
      <c r="AS11" s="877"/>
      <c r="AT11" s="877"/>
      <c r="AU11" s="877">
        <v>3</v>
      </c>
      <c r="AV11" s="877">
        <v>4.8</v>
      </c>
      <c r="AW11" s="658">
        <f t="shared" si="1"/>
        <v>1.1560693641618496</v>
      </c>
      <c r="AX11" s="658">
        <f t="shared" si="1"/>
        <v>1.2017699419775831</v>
      </c>
      <c r="AY11" s="658">
        <f t="shared" si="1"/>
        <v>1.1560693641618496</v>
      </c>
      <c r="AZ11" s="755">
        <v>68</v>
      </c>
      <c r="BA11" s="658">
        <f t="shared" si="2"/>
        <v>1.1633333333333333</v>
      </c>
      <c r="BB11" s="771">
        <f aca="true" t="shared" si="18" ref="BB11:BB19">SUM(AO11*4)/AN11</f>
        <v>4.653333333333333</v>
      </c>
      <c r="BC11" s="772">
        <v>44</v>
      </c>
      <c r="BD11" s="46"/>
      <c r="BE11" s="755">
        <v>2</v>
      </c>
      <c r="BF11" s="657" t="s">
        <v>20</v>
      </c>
      <c r="BG11" s="755">
        <v>0</v>
      </c>
      <c r="BH11" s="658">
        <v>0</v>
      </c>
      <c r="BI11" s="755">
        <f>SUM(BG11)*8</f>
        <v>0</v>
      </c>
      <c r="BJ11" s="755"/>
      <c r="BK11" s="755"/>
      <c r="BL11" s="755"/>
      <c r="BM11" s="755"/>
      <c r="BN11" s="755"/>
      <c r="BO11" s="658"/>
      <c r="BP11" s="877"/>
      <c r="BQ11" s="878"/>
      <c r="BR11" s="877"/>
      <c r="BS11" s="877"/>
      <c r="BT11" s="877"/>
      <c r="BU11" s="877"/>
      <c r="BV11" s="877"/>
      <c r="BW11" s="877"/>
      <c r="BX11" s="877"/>
      <c r="BY11" s="658">
        <v>0</v>
      </c>
      <c r="BZ11" s="658">
        <v>0</v>
      </c>
      <c r="CA11" s="658">
        <v>0</v>
      </c>
      <c r="CB11" s="755"/>
      <c r="CC11" s="658">
        <v>0</v>
      </c>
      <c r="CD11" s="771" t="e">
        <f>SUM(BQ11*4)/BP11</f>
        <v>#DIV/0!</v>
      </c>
      <c r="CE11" s="772"/>
      <c r="CF11" s="44"/>
      <c r="CG11" s="719">
        <v>2</v>
      </c>
      <c r="CH11" s="128" t="s">
        <v>20</v>
      </c>
      <c r="CI11" s="930">
        <f t="shared" si="3"/>
        <v>1038</v>
      </c>
      <c r="CJ11" s="931">
        <f t="shared" si="3"/>
        <v>1161.61</v>
      </c>
      <c r="CK11" s="930">
        <f t="shared" si="3"/>
        <v>8304</v>
      </c>
      <c r="CL11" s="998">
        <f t="shared" si="3"/>
        <v>890</v>
      </c>
      <c r="CM11" s="998">
        <f t="shared" si="3"/>
        <v>928</v>
      </c>
      <c r="CN11" s="998">
        <f t="shared" si="3"/>
        <v>368</v>
      </c>
      <c r="CO11" s="998">
        <f t="shared" si="3"/>
        <v>199</v>
      </c>
      <c r="CP11" s="998">
        <f t="shared" si="3"/>
        <v>16</v>
      </c>
      <c r="CQ11" s="999">
        <f t="shared" si="3"/>
        <v>22.8</v>
      </c>
      <c r="CR11" s="1000">
        <f t="shared" si="3"/>
        <v>6</v>
      </c>
      <c r="CS11" s="1001">
        <f t="shared" si="3"/>
        <v>6.98</v>
      </c>
      <c r="CT11" s="1000">
        <f t="shared" si="3"/>
        <v>48</v>
      </c>
      <c r="CU11" s="1000">
        <f t="shared" si="3"/>
        <v>1</v>
      </c>
      <c r="CV11" s="1001">
        <f>SUM(P11+AR11+BT11)</f>
        <v>2.5</v>
      </c>
      <c r="CW11" s="1000">
        <f t="shared" si="5"/>
        <v>0</v>
      </c>
      <c r="CX11" s="1001">
        <f>SUM(R11+AT11+BV11)</f>
        <v>0</v>
      </c>
      <c r="CY11" s="1000">
        <f>SUM(S11+AU11+BW11)</f>
        <v>3</v>
      </c>
      <c r="CZ11" s="1001">
        <f>SUM(T11+AV11+BX11)</f>
        <v>4.8</v>
      </c>
      <c r="DA11" s="999">
        <f t="shared" si="9"/>
        <v>0.5780346820809248</v>
      </c>
      <c r="DB11" s="999">
        <f t="shared" si="10"/>
        <v>0.6008901438520675</v>
      </c>
      <c r="DC11" s="999">
        <f t="shared" si="11"/>
        <v>0.5780346820809248</v>
      </c>
      <c r="DD11" s="998">
        <f t="shared" si="12"/>
        <v>94</v>
      </c>
      <c r="DE11" s="999">
        <f>_xlfn.IFERROR(SUM(CS11/CR11),0)</f>
        <v>1.1633333333333333</v>
      </c>
      <c r="DF11" s="1003">
        <f>_xlfn.IFERROR(SUM(CS11*4)/CR11,0)</f>
        <v>4.653333333333333</v>
      </c>
      <c r="DG11" s="1004">
        <f t="shared" si="13"/>
        <v>44</v>
      </c>
      <c r="DH11" s="999">
        <v>0</v>
      </c>
      <c r="DI11" s="721">
        <f>SUM('Finance statement'!I10)</f>
        <v>124.78999999999998</v>
      </c>
      <c r="DK11" s="72"/>
    </row>
    <row r="12" spans="1:115" ht="39.75" customHeight="1">
      <c r="A12" s="755">
        <v>3</v>
      </c>
      <c r="B12" s="657" t="s">
        <v>21</v>
      </c>
      <c r="C12" s="755">
        <v>789</v>
      </c>
      <c r="D12" s="658">
        <v>930.38</v>
      </c>
      <c r="E12" s="755">
        <f t="shared" si="14"/>
        <v>6312</v>
      </c>
      <c r="F12" s="755">
        <v>600</v>
      </c>
      <c r="G12" s="755">
        <v>479</v>
      </c>
      <c r="H12" s="755">
        <v>315</v>
      </c>
      <c r="I12" s="755">
        <v>110</v>
      </c>
      <c r="J12" s="755">
        <v>41</v>
      </c>
      <c r="K12" s="658">
        <v>164.24</v>
      </c>
      <c r="L12" s="877">
        <v>41</v>
      </c>
      <c r="M12" s="878">
        <v>164.24</v>
      </c>
      <c r="N12" s="877">
        <v>205</v>
      </c>
      <c r="O12" s="877"/>
      <c r="P12" s="877"/>
      <c r="Q12" s="877"/>
      <c r="R12" s="877"/>
      <c r="S12" s="877"/>
      <c r="T12" s="877"/>
      <c r="U12" s="658">
        <f t="shared" si="0"/>
        <v>5.196451204055767</v>
      </c>
      <c r="V12" s="658">
        <f t="shared" si="0"/>
        <v>17.65300199918313</v>
      </c>
      <c r="W12" s="658">
        <f t="shared" si="0"/>
        <v>3.247782002534854</v>
      </c>
      <c r="X12" s="755">
        <v>175</v>
      </c>
      <c r="Y12" s="658">
        <f t="shared" si="15"/>
        <v>4.005853658536585</v>
      </c>
      <c r="Z12" s="658">
        <f t="shared" si="16"/>
        <v>16.02341463414634</v>
      </c>
      <c r="AA12" s="755"/>
      <c r="AC12" s="755">
        <v>3</v>
      </c>
      <c r="AD12" s="657" t="s">
        <v>21</v>
      </c>
      <c r="AE12" s="755">
        <v>789</v>
      </c>
      <c r="AF12" s="658">
        <v>930.38</v>
      </c>
      <c r="AG12" s="755">
        <f t="shared" si="17"/>
        <v>6312</v>
      </c>
      <c r="AH12" s="755">
        <v>620</v>
      </c>
      <c r="AI12" s="755">
        <v>576</v>
      </c>
      <c r="AJ12" s="755">
        <v>512</v>
      </c>
      <c r="AK12" s="755">
        <v>429</v>
      </c>
      <c r="AL12" s="755">
        <v>103</v>
      </c>
      <c r="AM12" s="658">
        <v>226.69</v>
      </c>
      <c r="AN12" s="877">
        <v>103</v>
      </c>
      <c r="AO12" s="878">
        <v>226.69</v>
      </c>
      <c r="AP12" s="877">
        <v>515</v>
      </c>
      <c r="AQ12" s="877"/>
      <c r="AR12" s="877"/>
      <c r="AS12" s="877"/>
      <c r="AT12" s="877"/>
      <c r="AU12" s="877"/>
      <c r="AV12" s="877"/>
      <c r="AW12" s="658">
        <f t="shared" si="1"/>
        <v>13.054499366286437</v>
      </c>
      <c r="AX12" s="658">
        <f t="shared" si="1"/>
        <v>24.365313097873987</v>
      </c>
      <c r="AY12" s="658">
        <f t="shared" si="1"/>
        <v>8.159062103929024</v>
      </c>
      <c r="AZ12" s="755">
        <v>120</v>
      </c>
      <c r="BA12" s="658">
        <f t="shared" si="2"/>
        <v>2.200873786407767</v>
      </c>
      <c r="BB12" s="771">
        <f t="shared" si="18"/>
        <v>8.803495145631068</v>
      </c>
      <c r="BC12" s="772">
        <v>104</v>
      </c>
      <c r="BD12" s="46"/>
      <c r="BE12" s="755">
        <v>3</v>
      </c>
      <c r="BF12" s="657" t="s">
        <v>21</v>
      </c>
      <c r="BG12" s="755">
        <v>1052</v>
      </c>
      <c r="BH12" s="658">
        <v>1240.5200000000002</v>
      </c>
      <c r="BI12" s="755">
        <f>SUM(BG12)*8</f>
        <v>8416</v>
      </c>
      <c r="BJ12" s="755">
        <v>1650</v>
      </c>
      <c r="BK12" s="755">
        <v>1567</v>
      </c>
      <c r="BL12" s="755">
        <v>1114</v>
      </c>
      <c r="BM12" s="755">
        <v>950</v>
      </c>
      <c r="BN12" s="755">
        <v>417</v>
      </c>
      <c r="BO12" s="658">
        <v>825.2</v>
      </c>
      <c r="BP12" s="877">
        <v>152</v>
      </c>
      <c r="BQ12" s="878">
        <v>328.87</v>
      </c>
      <c r="BR12" s="877">
        <v>750</v>
      </c>
      <c r="BS12" s="877"/>
      <c r="BT12" s="878"/>
      <c r="BU12" s="877"/>
      <c r="BV12" s="877"/>
      <c r="BW12" s="877"/>
      <c r="BX12" s="878"/>
      <c r="BY12" s="658">
        <f aca="true" t="shared" si="19" ref="BY12:CA18">SUM(BP12/BG12)*100</f>
        <v>14.44866920152091</v>
      </c>
      <c r="BZ12" s="658">
        <f t="shared" si="19"/>
        <v>26.510656821332983</v>
      </c>
      <c r="CA12" s="658">
        <f t="shared" si="19"/>
        <v>8.911596958174906</v>
      </c>
      <c r="CB12" s="755">
        <v>100</v>
      </c>
      <c r="CC12" s="658">
        <f aca="true" t="shared" si="20" ref="CC12:CC28">SUM(BQ12/BP12)</f>
        <v>2.1636184210526315</v>
      </c>
      <c r="CD12" s="771">
        <f>SUM(BQ12*4)/BP12</f>
        <v>8.654473684210526</v>
      </c>
      <c r="CE12" s="772"/>
      <c r="CF12" s="44"/>
      <c r="CG12" s="719">
        <v>3</v>
      </c>
      <c r="CH12" s="128" t="s">
        <v>21</v>
      </c>
      <c r="CI12" s="930">
        <f aca="true" t="shared" si="21" ref="CI12:CU15">SUM(C12+AE12+BG12)</f>
        <v>2630</v>
      </c>
      <c r="CJ12" s="931">
        <f t="shared" si="21"/>
        <v>3101.28</v>
      </c>
      <c r="CK12" s="930">
        <f t="shared" si="21"/>
        <v>21040</v>
      </c>
      <c r="CL12" s="998">
        <f t="shared" si="21"/>
        <v>2870</v>
      </c>
      <c r="CM12" s="998">
        <f t="shared" si="21"/>
        <v>2622</v>
      </c>
      <c r="CN12" s="998">
        <f t="shared" si="21"/>
        <v>1941</v>
      </c>
      <c r="CO12" s="998">
        <f t="shared" si="21"/>
        <v>1489</v>
      </c>
      <c r="CP12" s="998">
        <f t="shared" si="21"/>
        <v>561</v>
      </c>
      <c r="CQ12" s="999">
        <f t="shared" si="21"/>
        <v>1216.13</v>
      </c>
      <c r="CR12" s="1000">
        <f t="shared" si="21"/>
        <v>296</v>
      </c>
      <c r="CS12" s="1001">
        <f t="shared" si="21"/>
        <v>719.8</v>
      </c>
      <c r="CT12" s="1000">
        <f t="shared" si="21"/>
        <v>1470</v>
      </c>
      <c r="CU12" s="1000">
        <f aca="true" t="shared" si="22" ref="CU12:CU19">SUM(O12+AQ12+BS12)</f>
        <v>0</v>
      </c>
      <c r="CV12" s="1001">
        <f t="shared" si="4"/>
        <v>0</v>
      </c>
      <c r="CW12" s="1000">
        <f t="shared" si="5"/>
        <v>0</v>
      </c>
      <c r="CX12" s="1001">
        <f t="shared" si="6"/>
        <v>0</v>
      </c>
      <c r="CY12" s="1000">
        <f t="shared" si="7"/>
        <v>0</v>
      </c>
      <c r="CZ12" s="1001">
        <f t="shared" si="8"/>
        <v>0</v>
      </c>
      <c r="DA12" s="999">
        <f t="shared" si="9"/>
        <v>11.254752851711027</v>
      </c>
      <c r="DB12" s="720">
        <f t="shared" si="10"/>
        <v>23.209771449208066</v>
      </c>
      <c r="DC12" s="720">
        <f t="shared" si="11"/>
        <v>6.986692015209125</v>
      </c>
      <c r="DD12" s="998">
        <f t="shared" si="12"/>
        <v>395</v>
      </c>
      <c r="DE12" s="999">
        <f>_xlfn.IFERROR(SUM(CS12/CR12),0)</f>
        <v>2.4317567567567564</v>
      </c>
      <c r="DF12" s="1003">
        <f>_xlfn.IFERROR(SUM(CS12*4)/CR12,0)</f>
        <v>9.727027027027026</v>
      </c>
      <c r="DG12" s="1004">
        <f t="shared" si="13"/>
        <v>104</v>
      </c>
      <c r="DH12" s="999">
        <v>0</v>
      </c>
      <c r="DI12" s="721">
        <f>SUM('Finance statement'!I11)</f>
        <v>61.920000000000186</v>
      </c>
      <c r="DK12" s="72"/>
    </row>
    <row r="13" spans="1:115" ht="39.75" customHeight="1">
      <c r="A13" s="755">
        <v>4</v>
      </c>
      <c r="B13" s="657" t="s">
        <v>22</v>
      </c>
      <c r="C13" s="755">
        <v>323</v>
      </c>
      <c r="D13" s="658">
        <v>398.37</v>
      </c>
      <c r="E13" s="755">
        <f t="shared" si="14"/>
        <v>2584</v>
      </c>
      <c r="F13" s="755">
        <v>443</v>
      </c>
      <c r="G13" s="755">
        <v>367</v>
      </c>
      <c r="H13" s="755">
        <v>209</v>
      </c>
      <c r="I13" s="755">
        <v>4</v>
      </c>
      <c r="J13" s="755">
        <v>11</v>
      </c>
      <c r="K13" s="658">
        <v>25.95</v>
      </c>
      <c r="L13" s="877">
        <v>0</v>
      </c>
      <c r="M13" s="878">
        <v>0</v>
      </c>
      <c r="N13" s="877">
        <v>0</v>
      </c>
      <c r="O13" s="1329"/>
      <c r="P13" s="1329"/>
      <c r="Q13" s="1329"/>
      <c r="R13" s="1329"/>
      <c r="S13" s="1329"/>
      <c r="T13" s="1329"/>
      <c r="U13" s="658">
        <f t="shared" si="0"/>
        <v>0</v>
      </c>
      <c r="V13" s="658">
        <f t="shared" si="0"/>
        <v>0</v>
      </c>
      <c r="W13" s="658">
        <f t="shared" si="0"/>
        <v>0</v>
      </c>
      <c r="X13" s="755"/>
      <c r="Y13" s="658" t="e">
        <f t="shared" si="15"/>
        <v>#DIV/0!</v>
      </c>
      <c r="Z13" s="658" t="e">
        <f t="shared" si="16"/>
        <v>#DIV/0!</v>
      </c>
      <c r="AA13" s="755"/>
      <c r="AC13" s="755">
        <v>4</v>
      </c>
      <c r="AD13" s="657" t="s">
        <v>22</v>
      </c>
      <c r="AE13" s="755">
        <v>485</v>
      </c>
      <c r="AF13" s="658">
        <v>597.57</v>
      </c>
      <c r="AG13" s="755">
        <f t="shared" si="17"/>
        <v>3880</v>
      </c>
      <c r="AH13" s="755">
        <v>350</v>
      </c>
      <c r="AI13" s="755">
        <v>180</v>
      </c>
      <c r="AJ13" s="755">
        <v>148</v>
      </c>
      <c r="AK13" s="755">
        <v>11</v>
      </c>
      <c r="AL13" s="755">
        <v>106</v>
      </c>
      <c r="AM13" s="658">
        <v>233.19</v>
      </c>
      <c r="AN13" s="877">
        <v>105</v>
      </c>
      <c r="AO13" s="878">
        <v>230.25</v>
      </c>
      <c r="AP13" s="877">
        <v>703</v>
      </c>
      <c r="AQ13" s="877">
        <v>35</v>
      </c>
      <c r="AR13" s="877">
        <v>46.25</v>
      </c>
      <c r="AS13" s="877">
        <v>17</v>
      </c>
      <c r="AT13" s="877">
        <v>32.46</v>
      </c>
      <c r="AU13" s="877">
        <v>28</v>
      </c>
      <c r="AV13" s="878">
        <v>42.58</v>
      </c>
      <c r="AW13" s="658">
        <f t="shared" si="1"/>
        <v>21.649484536082475</v>
      </c>
      <c r="AX13" s="658">
        <f t="shared" si="1"/>
        <v>38.53105075556002</v>
      </c>
      <c r="AY13" s="658">
        <f t="shared" si="1"/>
        <v>18.118556701030926</v>
      </c>
      <c r="AZ13" s="755"/>
      <c r="BA13" s="658">
        <f t="shared" si="2"/>
        <v>2.192857142857143</v>
      </c>
      <c r="BB13" s="771">
        <f t="shared" si="18"/>
        <v>8.771428571428572</v>
      </c>
      <c r="BC13" s="772"/>
      <c r="BD13" s="46"/>
      <c r="BE13" s="755">
        <v>4</v>
      </c>
      <c r="BF13" s="657" t="s">
        <v>22</v>
      </c>
      <c r="BG13" s="755">
        <v>649</v>
      </c>
      <c r="BH13" s="658">
        <v>796.75</v>
      </c>
      <c r="BI13" s="755">
        <f>SUM(BG13)*8</f>
        <v>5192</v>
      </c>
      <c r="BJ13" s="755">
        <f>245+83</f>
        <v>328</v>
      </c>
      <c r="BK13" s="755"/>
      <c r="BL13" s="755"/>
      <c r="BM13" s="755"/>
      <c r="BN13" s="755">
        <v>181</v>
      </c>
      <c r="BO13" s="658">
        <v>480.04</v>
      </c>
      <c r="BP13" s="877">
        <v>0</v>
      </c>
      <c r="BQ13" s="878">
        <v>0</v>
      </c>
      <c r="BR13" s="877"/>
      <c r="BS13" s="877"/>
      <c r="BT13" s="877"/>
      <c r="BU13" s="877"/>
      <c r="BV13" s="877"/>
      <c r="BW13" s="877"/>
      <c r="BX13" s="877"/>
      <c r="BY13" s="658">
        <f t="shared" si="19"/>
        <v>0</v>
      </c>
      <c r="BZ13" s="658">
        <f t="shared" si="19"/>
        <v>0</v>
      </c>
      <c r="CA13" s="658">
        <f t="shared" si="19"/>
        <v>0</v>
      </c>
      <c r="CB13" s="755"/>
      <c r="CC13" s="658" t="e">
        <f t="shared" si="20"/>
        <v>#DIV/0!</v>
      </c>
      <c r="CD13" s="771" t="e">
        <f>SUM(BQ13*4)/BP13</f>
        <v>#DIV/0!</v>
      </c>
      <c r="CE13" s="772"/>
      <c r="CF13" s="44"/>
      <c r="CG13" s="719">
        <v>4</v>
      </c>
      <c r="CH13" s="128" t="s">
        <v>22</v>
      </c>
      <c r="CI13" s="930">
        <f t="shared" si="21"/>
        <v>1457</v>
      </c>
      <c r="CJ13" s="931">
        <f t="shared" si="21"/>
        <v>1792.69</v>
      </c>
      <c r="CK13" s="930">
        <f t="shared" si="21"/>
        <v>11656</v>
      </c>
      <c r="CL13" s="998">
        <f t="shared" si="21"/>
        <v>1121</v>
      </c>
      <c r="CM13" s="998">
        <f t="shared" si="21"/>
        <v>547</v>
      </c>
      <c r="CN13" s="998">
        <f t="shared" si="21"/>
        <v>357</v>
      </c>
      <c r="CO13" s="998">
        <f t="shared" si="21"/>
        <v>15</v>
      </c>
      <c r="CP13" s="998">
        <f t="shared" si="21"/>
        <v>298</v>
      </c>
      <c r="CQ13" s="999">
        <f t="shared" si="21"/>
        <v>739.1800000000001</v>
      </c>
      <c r="CR13" s="998">
        <f t="shared" si="21"/>
        <v>105</v>
      </c>
      <c r="CS13" s="999">
        <f t="shared" si="21"/>
        <v>230.25</v>
      </c>
      <c r="CT13" s="998">
        <f t="shared" si="21"/>
        <v>703</v>
      </c>
      <c r="CU13" s="998">
        <f t="shared" si="21"/>
        <v>35</v>
      </c>
      <c r="CV13" s="998">
        <f t="shared" si="4"/>
        <v>46.25</v>
      </c>
      <c r="CW13" s="998">
        <f t="shared" si="5"/>
        <v>17</v>
      </c>
      <c r="CX13" s="998">
        <f>SUM(R13+AT13+BV13)</f>
        <v>32.46</v>
      </c>
      <c r="CY13" s="998">
        <f>SUM(S13+AU13+BW13)</f>
        <v>28</v>
      </c>
      <c r="CZ13" s="998">
        <f>SUM(T13+AV13+BX13)</f>
        <v>42.58</v>
      </c>
      <c r="DA13" s="999">
        <f t="shared" si="9"/>
        <v>7.20658888126287</v>
      </c>
      <c r="DB13" s="999">
        <f t="shared" si="9"/>
        <v>12.843826874696685</v>
      </c>
      <c r="DC13" s="999">
        <f t="shared" si="11"/>
        <v>6.031228551818805</v>
      </c>
      <c r="DD13" s="998">
        <f t="shared" si="12"/>
        <v>0</v>
      </c>
      <c r="DE13" s="999">
        <f>_xlfn.IFERROR(SUM(CS13/CR13),0)</f>
        <v>2.192857142857143</v>
      </c>
      <c r="DF13" s="1003">
        <f>_xlfn.IFERROR(SUM(CS13*4)/CR13,0)</f>
        <v>8.771428571428572</v>
      </c>
      <c r="DG13" s="1004">
        <f t="shared" si="13"/>
        <v>0</v>
      </c>
      <c r="DH13" s="999">
        <v>0</v>
      </c>
      <c r="DI13" s="721">
        <f>SUM('Finance statement'!I12)</f>
        <v>481.1300000000001</v>
      </c>
      <c r="DK13" s="72"/>
    </row>
    <row r="14" spans="1:115" ht="46.5" customHeight="1" thickBot="1">
      <c r="A14" s="755">
        <v>5</v>
      </c>
      <c r="B14" s="575" t="s">
        <v>400</v>
      </c>
      <c r="C14" s="755">
        <v>162</v>
      </c>
      <c r="D14" s="658">
        <v>199.19</v>
      </c>
      <c r="E14" s="755">
        <f t="shared" si="14"/>
        <v>1296</v>
      </c>
      <c r="F14" s="755">
        <v>282</v>
      </c>
      <c r="G14" s="755"/>
      <c r="H14" s="755"/>
      <c r="I14" s="755"/>
      <c r="J14" s="755">
        <v>103</v>
      </c>
      <c r="K14" s="658">
        <v>289.75</v>
      </c>
      <c r="L14" s="877">
        <v>25</v>
      </c>
      <c r="M14" s="878">
        <v>50.55</v>
      </c>
      <c r="N14" s="877">
        <v>125</v>
      </c>
      <c r="O14" s="877">
        <v>8</v>
      </c>
      <c r="P14" s="877">
        <v>14</v>
      </c>
      <c r="Q14" s="877">
        <v>4</v>
      </c>
      <c r="R14" s="877">
        <v>70</v>
      </c>
      <c r="S14" s="877">
        <v>3</v>
      </c>
      <c r="T14" s="877">
        <v>6.3</v>
      </c>
      <c r="U14" s="658">
        <f t="shared" si="0"/>
        <v>15.432098765432098</v>
      </c>
      <c r="V14" s="658">
        <f t="shared" si="0"/>
        <v>25.3777800090366</v>
      </c>
      <c r="W14" s="658">
        <f t="shared" si="0"/>
        <v>9.645061728395062</v>
      </c>
      <c r="X14" s="755"/>
      <c r="Y14" s="658">
        <f t="shared" si="15"/>
        <v>2.022</v>
      </c>
      <c r="Z14" s="658">
        <f t="shared" si="16"/>
        <v>8.088</v>
      </c>
      <c r="AA14" s="755"/>
      <c r="AC14" s="762">
        <v>5</v>
      </c>
      <c r="AD14" s="921" t="s">
        <v>400</v>
      </c>
      <c r="AE14" s="762">
        <v>0</v>
      </c>
      <c r="AF14" s="763">
        <v>0</v>
      </c>
      <c r="AG14" s="762">
        <f t="shared" si="17"/>
        <v>0</v>
      </c>
      <c r="AH14" s="762"/>
      <c r="AI14" s="762"/>
      <c r="AJ14" s="762"/>
      <c r="AK14" s="762"/>
      <c r="AL14" s="762"/>
      <c r="AM14" s="763"/>
      <c r="AN14" s="879"/>
      <c r="AO14" s="880"/>
      <c r="AP14" s="879"/>
      <c r="AQ14" s="879"/>
      <c r="AR14" s="879"/>
      <c r="AS14" s="879"/>
      <c r="AT14" s="879"/>
      <c r="AU14" s="879"/>
      <c r="AV14" s="879"/>
      <c r="AW14" s="763"/>
      <c r="AX14" s="763"/>
      <c r="AY14" s="763"/>
      <c r="AZ14" s="762"/>
      <c r="BA14" s="763"/>
      <c r="BB14" s="773" t="e">
        <f t="shared" si="18"/>
        <v>#DIV/0!</v>
      </c>
      <c r="BC14" s="774"/>
      <c r="BD14" s="46"/>
      <c r="BE14" s="762">
        <v>5</v>
      </c>
      <c r="BF14" s="923" t="s">
        <v>404</v>
      </c>
      <c r="BG14" s="762">
        <v>0</v>
      </c>
      <c r="BH14" s="763">
        <v>0</v>
      </c>
      <c r="BI14" s="762">
        <f>SUM(BG14*8)</f>
        <v>0</v>
      </c>
      <c r="BJ14" s="762"/>
      <c r="BK14" s="762"/>
      <c r="BL14" s="762"/>
      <c r="BM14" s="762"/>
      <c r="BN14" s="762"/>
      <c r="BO14" s="763"/>
      <c r="BP14" s="879"/>
      <c r="BQ14" s="880"/>
      <c r="BR14" s="879"/>
      <c r="BS14" s="879"/>
      <c r="BT14" s="879"/>
      <c r="BU14" s="879"/>
      <c r="BV14" s="879"/>
      <c r="BW14" s="879"/>
      <c r="BX14" s="879"/>
      <c r="BY14" s="763"/>
      <c r="BZ14" s="763"/>
      <c r="CA14" s="763"/>
      <c r="CB14" s="762"/>
      <c r="CC14" s="763"/>
      <c r="CD14" s="771" t="e">
        <f>SUM(BQ14*4)/BP14</f>
        <v>#DIV/0!</v>
      </c>
      <c r="CE14" s="774"/>
      <c r="CF14" s="44"/>
      <c r="CG14" s="722">
        <v>5</v>
      </c>
      <c r="CH14" s="947" t="s">
        <v>400</v>
      </c>
      <c r="CI14" s="932">
        <f t="shared" si="21"/>
        <v>162</v>
      </c>
      <c r="CJ14" s="933">
        <f t="shared" si="21"/>
        <v>199.19</v>
      </c>
      <c r="CK14" s="932">
        <f t="shared" si="21"/>
        <v>1296</v>
      </c>
      <c r="CL14" s="998">
        <f t="shared" si="21"/>
        <v>282</v>
      </c>
      <c r="CM14" s="998">
        <f t="shared" si="21"/>
        <v>0</v>
      </c>
      <c r="CN14" s="998">
        <f t="shared" si="21"/>
        <v>0</v>
      </c>
      <c r="CO14" s="998">
        <f t="shared" si="21"/>
        <v>0</v>
      </c>
      <c r="CP14" s="998">
        <f t="shared" si="21"/>
        <v>103</v>
      </c>
      <c r="CQ14" s="999">
        <f t="shared" si="21"/>
        <v>289.75</v>
      </c>
      <c r="CR14" s="998">
        <f t="shared" si="21"/>
        <v>25</v>
      </c>
      <c r="CS14" s="999">
        <f t="shared" si="21"/>
        <v>50.55</v>
      </c>
      <c r="CT14" s="998">
        <f t="shared" si="21"/>
        <v>125</v>
      </c>
      <c r="CU14" s="998">
        <f t="shared" si="22"/>
        <v>8</v>
      </c>
      <c r="CV14" s="999">
        <f t="shared" si="4"/>
        <v>14</v>
      </c>
      <c r="CW14" s="998">
        <f t="shared" si="5"/>
        <v>4</v>
      </c>
      <c r="CX14" s="1001">
        <f t="shared" si="6"/>
        <v>70</v>
      </c>
      <c r="CY14" s="1000">
        <f t="shared" si="7"/>
        <v>3</v>
      </c>
      <c r="CZ14" s="999">
        <f t="shared" si="8"/>
        <v>6.3</v>
      </c>
      <c r="DA14" s="999">
        <f t="shared" si="9"/>
        <v>15.432098765432098</v>
      </c>
      <c r="DB14" s="720">
        <f t="shared" si="10"/>
        <v>25.3777800090366</v>
      </c>
      <c r="DC14" s="999">
        <f t="shared" si="11"/>
        <v>9.645061728395062</v>
      </c>
      <c r="DD14" s="998">
        <f t="shared" si="12"/>
        <v>0</v>
      </c>
      <c r="DE14" s="1007">
        <f>_xlfn.IFERROR(SUM(CS14/CR14),0)</f>
        <v>2.022</v>
      </c>
      <c r="DF14" s="1010">
        <f>_xlfn.IFERROR(SUM(CS14*4)/CR14,0)</f>
        <v>8.088</v>
      </c>
      <c r="DG14" s="1011">
        <v>0</v>
      </c>
      <c r="DH14" s="1007">
        <v>0</v>
      </c>
      <c r="DI14" s="945">
        <f>SUM('Finance statement'!I13)</f>
        <v>0.0800000000000125</v>
      </c>
      <c r="DK14" s="72"/>
    </row>
    <row r="15" spans="1:115" ht="34.5" customHeight="1" thickBot="1">
      <c r="A15" s="755"/>
      <c r="B15" s="706" t="s">
        <v>401</v>
      </c>
      <c r="C15" s="754">
        <f>SUM(C13:C14)</f>
        <v>485</v>
      </c>
      <c r="D15" s="754">
        <f aca="true" t="shared" si="23" ref="D15:Y15">SUM(D13:D14)</f>
        <v>597.56</v>
      </c>
      <c r="E15" s="754">
        <f t="shared" si="23"/>
        <v>3880</v>
      </c>
      <c r="F15" s="754">
        <f t="shared" si="23"/>
        <v>725</v>
      </c>
      <c r="G15" s="754">
        <f t="shared" si="23"/>
        <v>367</v>
      </c>
      <c r="H15" s="754">
        <f t="shared" si="23"/>
        <v>209</v>
      </c>
      <c r="I15" s="754">
        <f t="shared" si="23"/>
        <v>4</v>
      </c>
      <c r="J15" s="754">
        <f t="shared" si="23"/>
        <v>114</v>
      </c>
      <c r="K15" s="754">
        <f t="shared" si="23"/>
        <v>315.7</v>
      </c>
      <c r="L15" s="754">
        <f t="shared" si="23"/>
        <v>25</v>
      </c>
      <c r="M15" s="754">
        <f t="shared" si="23"/>
        <v>50.55</v>
      </c>
      <c r="N15" s="754">
        <f t="shared" si="23"/>
        <v>125</v>
      </c>
      <c r="O15" s="754">
        <f t="shared" si="23"/>
        <v>8</v>
      </c>
      <c r="P15" s="754">
        <f t="shared" si="23"/>
        <v>14</v>
      </c>
      <c r="Q15" s="754">
        <f t="shared" si="23"/>
        <v>4</v>
      </c>
      <c r="R15" s="754">
        <f t="shared" si="23"/>
        <v>70</v>
      </c>
      <c r="S15" s="754">
        <f t="shared" si="23"/>
        <v>3</v>
      </c>
      <c r="T15" s="754">
        <f t="shared" si="23"/>
        <v>6.3</v>
      </c>
      <c r="U15" s="658">
        <f t="shared" si="0"/>
        <v>5.154639175257731</v>
      </c>
      <c r="V15" s="658">
        <f>SUM(M15/D15)*100</f>
        <v>8.459401566369905</v>
      </c>
      <c r="W15" s="658">
        <f>SUM(N15/E15)*100</f>
        <v>3.221649484536082</v>
      </c>
      <c r="X15" s="754">
        <f t="shared" si="23"/>
        <v>0</v>
      </c>
      <c r="Y15" s="780" t="e">
        <f t="shared" si="23"/>
        <v>#DIV/0!</v>
      </c>
      <c r="Z15" s="780">
        <f t="shared" si="16"/>
        <v>8.088</v>
      </c>
      <c r="AA15" s="754"/>
      <c r="AC15" s="676"/>
      <c r="AD15" s="576" t="s">
        <v>401</v>
      </c>
      <c r="AE15" s="374">
        <f>SUM(AE13:AE14)</f>
        <v>485</v>
      </c>
      <c r="AF15" s="374">
        <f aca="true" t="shared" si="24" ref="AF15:BC15">SUM(AF13:AF14)</f>
        <v>597.57</v>
      </c>
      <c r="AG15" s="374">
        <f t="shared" si="24"/>
        <v>3880</v>
      </c>
      <c r="AH15" s="374">
        <f t="shared" si="24"/>
        <v>350</v>
      </c>
      <c r="AI15" s="374">
        <f t="shared" si="24"/>
        <v>180</v>
      </c>
      <c r="AJ15" s="374">
        <f t="shared" si="24"/>
        <v>148</v>
      </c>
      <c r="AK15" s="374">
        <f t="shared" si="24"/>
        <v>11</v>
      </c>
      <c r="AL15" s="374">
        <f t="shared" si="24"/>
        <v>106</v>
      </c>
      <c r="AM15" s="374">
        <f t="shared" si="24"/>
        <v>233.19</v>
      </c>
      <c r="AN15" s="866">
        <f t="shared" si="24"/>
        <v>105</v>
      </c>
      <c r="AO15" s="925">
        <f t="shared" si="24"/>
        <v>230.25</v>
      </c>
      <c r="AP15" s="866">
        <f t="shared" si="24"/>
        <v>703</v>
      </c>
      <c r="AQ15" s="866">
        <f aca="true" t="shared" si="25" ref="AQ15:AV15">SUM(AQ13:AQ14)</f>
        <v>35</v>
      </c>
      <c r="AR15" s="925">
        <f t="shared" si="25"/>
        <v>46.25</v>
      </c>
      <c r="AS15" s="866">
        <f t="shared" si="25"/>
        <v>17</v>
      </c>
      <c r="AT15" s="925">
        <f t="shared" si="25"/>
        <v>32.46</v>
      </c>
      <c r="AU15" s="866">
        <f t="shared" si="25"/>
        <v>28</v>
      </c>
      <c r="AV15" s="925">
        <f t="shared" si="25"/>
        <v>42.58</v>
      </c>
      <c r="AW15" s="375">
        <f t="shared" si="24"/>
        <v>21.649484536082475</v>
      </c>
      <c r="AX15" s="375">
        <f t="shared" si="24"/>
        <v>38.53105075556002</v>
      </c>
      <c r="AY15" s="375">
        <f t="shared" si="24"/>
        <v>18.118556701030926</v>
      </c>
      <c r="AZ15" s="374">
        <f t="shared" si="24"/>
        <v>0</v>
      </c>
      <c r="BA15" s="767">
        <f t="shared" si="24"/>
        <v>2.192857142857143</v>
      </c>
      <c r="BB15" s="908">
        <f t="shared" si="18"/>
        <v>8.771428571428572</v>
      </c>
      <c r="BC15" s="753">
        <f t="shared" si="24"/>
        <v>0</v>
      </c>
      <c r="BD15" s="46"/>
      <c r="BE15" s="653"/>
      <c r="BF15" s="637" t="s">
        <v>401</v>
      </c>
      <c r="BG15" s="374">
        <v>649</v>
      </c>
      <c r="BH15" s="375">
        <v>796.75</v>
      </c>
      <c r="BI15" s="374">
        <f aca="true" t="shared" si="26" ref="BI15:CE15">SUM(BI13:BI14)</f>
        <v>5192</v>
      </c>
      <c r="BJ15" s="374">
        <f t="shared" si="26"/>
        <v>328</v>
      </c>
      <c r="BK15" s="374">
        <f t="shared" si="26"/>
        <v>0</v>
      </c>
      <c r="BL15" s="374">
        <f t="shared" si="26"/>
        <v>0</v>
      </c>
      <c r="BM15" s="374">
        <f t="shared" si="26"/>
        <v>0</v>
      </c>
      <c r="BN15" s="374">
        <f t="shared" si="26"/>
        <v>181</v>
      </c>
      <c r="BO15" s="375">
        <f t="shared" si="26"/>
        <v>480.04</v>
      </c>
      <c r="BP15" s="374">
        <f t="shared" si="26"/>
        <v>0</v>
      </c>
      <c r="BQ15" s="375">
        <f t="shared" si="26"/>
        <v>0</v>
      </c>
      <c r="BR15" s="374">
        <f t="shared" si="26"/>
        <v>0</v>
      </c>
      <c r="BS15" s="374">
        <f t="shared" si="26"/>
        <v>0</v>
      </c>
      <c r="BT15" s="32">
        <f t="shared" si="26"/>
        <v>0</v>
      </c>
      <c r="BU15" s="374">
        <f t="shared" si="26"/>
        <v>0</v>
      </c>
      <c r="BV15" s="375">
        <f t="shared" si="26"/>
        <v>0</v>
      </c>
      <c r="BW15" s="374">
        <f t="shared" si="26"/>
        <v>0</v>
      </c>
      <c r="BX15" s="375">
        <f t="shared" si="26"/>
        <v>0</v>
      </c>
      <c r="BY15" s="374">
        <f t="shared" si="26"/>
        <v>0</v>
      </c>
      <c r="BZ15" s="375">
        <f t="shared" si="26"/>
        <v>0</v>
      </c>
      <c r="CA15" s="375">
        <f t="shared" si="26"/>
        <v>0</v>
      </c>
      <c r="CB15" s="374">
        <f t="shared" si="26"/>
        <v>0</v>
      </c>
      <c r="CC15" s="375" t="e">
        <f t="shared" si="26"/>
        <v>#DIV/0!</v>
      </c>
      <c r="CD15" s="375" t="e">
        <f t="shared" si="26"/>
        <v>#DIV/0!</v>
      </c>
      <c r="CE15" s="374">
        <f t="shared" si="26"/>
        <v>0</v>
      </c>
      <c r="CF15" s="44"/>
      <c r="CG15" s="1389" t="s">
        <v>401</v>
      </c>
      <c r="CH15" s="1547"/>
      <c r="CI15" s="938">
        <f t="shared" si="21"/>
        <v>1619</v>
      </c>
      <c r="CJ15" s="938">
        <f t="shared" si="21"/>
        <v>1991.88</v>
      </c>
      <c r="CK15" s="938">
        <f t="shared" si="21"/>
        <v>12952</v>
      </c>
      <c r="CL15" s="992">
        <f t="shared" si="21"/>
        <v>1403</v>
      </c>
      <c r="CM15" s="992">
        <f t="shared" si="21"/>
        <v>547</v>
      </c>
      <c r="CN15" s="992">
        <f t="shared" si="21"/>
        <v>357</v>
      </c>
      <c r="CO15" s="992">
        <f t="shared" si="21"/>
        <v>15</v>
      </c>
      <c r="CP15" s="992">
        <f t="shared" si="21"/>
        <v>401</v>
      </c>
      <c r="CQ15" s="1021">
        <f t="shared" si="21"/>
        <v>1028.93</v>
      </c>
      <c r="CR15" s="992">
        <f t="shared" si="21"/>
        <v>130</v>
      </c>
      <c r="CS15" s="1021">
        <f t="shared" si="21"/>
        <v>280.8</v>
      </c>
      <c r="CT15" s="992">
        <f t="shared" si="21"/>
        <v>828</v>
      </c>
      <c r="CU15" s="992">
        <f t="shared" si="22"/>
        <v>43</v>
      </c>
      <c r="CV15" s="32">
        <f t="shared" si="4"/>
        <v>60.25</v>
      </c>
      <c r="CW15" s="730">
        <f t="shared" si="5"/>
        <v>21</v>
      </c>
      <c r="CX15" s="375">
        <f t="shared" si="6"/>
        <v>102.46000000000001</v>
      </c>
      <c r="CY15" s="992">
        <f t="shared" si="7"/>
        <v>31</v>
      </c>
      <c r="CZ15" s="1021">
        <f t="shared" si="8"/>
        <v>48.879999999999995</v>
      </c>
      <c r="DA15" s="1028">
        <f t="shared" si="9"/>
        <v>8.029647930821495</v>
      </c>
      <c r="DB15" s="1028">
        <f t="shared" si="10"/>
        <v>14.097234773179107</v>
      </c>
      <c r="DC15" s="1028">
        <f t="shared" si="11"/>
        <v>6.3928350833848056</v>
      </c>
      <c r="DD15" s="1063">
        <f>SUM(X15+AZ15+CB15)</f>
        <v>0</v>
      </c>
      <c r="DE15" s="995">
        <f>_xlfn.IFERROR(SUM(CS15/CR15),0)</f>
        <v>2.16</v>
      </c>
      <c r="DF15" s="1012">
        <f>_xlfn.IFERROR(SUM(CS15*4)/CR15,0)</f>
        <v>8.64</v>
      </c>
      <c r="DG15" s="1047">
        <f>SUM(AA15+BC15+CE15)</f>
        <v>0</v>
      </c>
      <c r="DH15" s="1041">
        <f>SUM(AB15+BD15+CF15)</f>
        <v>0</v>
      </c>
      <c r="DI15" s="1054">
        <f>SUM('Finance statement'!I14)</f>
        <v>481.21</v>
      </c>
      <c r="DK15" s="72"/>
    </row>
    <row r="16" spans="1:115" ht="40.5" customHeight="1" thickBot="1">
      <c r="A16" s="756">
        <v>6</v>
      </c>
      <c r="B16" s="757" t="s">
        <v>23</v>
      </c>
      <c r="C16" s="758">
        <v>507</v>
      </c>
      <c r="D16" s="659">
        <v>606.39</v>
      </c>
      <c r="E16" s="755">
        <f t="shared" si="14"/>
        <v>4056</v>
      </c>
      <c r="F16" s="756">
        <v>539</v>
      </c>
      <c r="G16" s="756">
        <v>389</v>
      </c>
      <c r="H16" s="756">
        <v>371</v>
      </c>
      <c r="I16" s="756">
        <v>24</v>
      </c>
      <c r="J16" s="1113">
        <v>30</v>
      </c>
      <c r="K16" s="759">
        <v>65.27</v>
      </c>
      <c r="L16" s="892">
        <v>27</v>
      </c>
      <c r="M16" s="893">
        <v>57.27</v>
      </c>
      <c r="N16" s="892">
        <v>195</v>
      </c>
      <c r="O16" s="892"/>
      <c r="P16" s="892"/>
      <c r="Q16" s="892"/>
      <c r="R16" s="892"/>
      <c r="S16" s="892"/>
      <c r="T16" s="892"/>
      <c r="U16" s="759">
        <f t="shared" si="0"/>
        <v>5.325443786982249</v>
      </c>
      <c r="V16" s="759">
        <f t="shared" si="0"/>
        <v>9.444416959382576</v>
      </c>
      <c r="W16" s="759">
        <f t="shared" si="0"/>
        <v>4.807692307692308</v>
      </c>
      <c r="X16" s="756">
        <v>17</v>
      </c>
      <c r="Y16" s="760">
        <f t="shared" si="15"/>
        <v>2.1211111111111114</v>
      </c>
      <c r="Z16" s="658">
        <f t="shared" si="16"/>
        <v>8.484444444444446</v>
      </c>
      <c r="AA16" s="761"/>
      <c r="AC16" s="910">
        <v>6</v>
      </c>
      <c r="AD16" s="909" t="s">
        <v>23</v>
      </c>
      <c r="AE16" s="910">
        <v>1184</v>
      </c>
      <c r="AF16" s="911">
        <v>1414.91</v>
      </c>
      <c r="AG16" s="912">
        <f t="shared" si="17"/>
        <v>9472</v>
      </c>
      <c r="AH16" s="910">
        <v>4687</v>
      </c>
      <c r="AI16" s="910">
        <v>3110</v>
      </c>
      <c r="AJ16" s="910">
        <v>1344</v>
      </c>
      <c r="AK16" s="910">
        <v>107</v>
      </c>
      <c r="AL16" s="910">
        <v>125</v>
      </c>
      <c r="AM16" s="911">
        <v>210.13</v>
      </c>
      <c r="AN16" s="915">
        <v>102</v>
      </c>
      <c r="AO16" s="916">
        <v>199.08</v>
      </c>
      <c r="AP16" s="915">
        <v>695</v>
      </c>
      <c r="AQ16" s="915">
        <v>2</v>
      </c>
      <c r="AR16" s="915">
        <v>2.1</v>
      </c>
      <c r="AS16" s="915">
        <v>4</v>
      </c>
      <c r="AT16" s="916">
        <v>4.66</v>
      </c>
      <c r="AU16" s="915">
        <v>25</v>
      </c>
      <c r="AV16" s="916">
        <v>29.99</v>
      </c>
      <c r="AW16" s="911">
        <f t="shared" si="1"/>
        <v>8.614864864864865</v>
      </c>
      <c r="AX16" s="911">
        <f t="shared" si="1"/>
        <v>14.070152871914116</v>
      </c>
      <c r="AY16" s="911">
        <f t="shared" si="1"/>
        <v>7.33741554054054</v>
      </c>
      <c r="AZ16" s="910">
        <v>69</v>
      </c>
      <c r="BA16" s="913">
        <f t="shared" si="2"/>
        <v>1.951764705882353</v>
      </c>
      <c r="BB16" s="953">
        <f t="shared" si="18"/>
        <v>7.807058823529412</v>
      </c>
      <c r="BC16" s="914"/>
      <c r="BD16" s="46"/>
      <c r="BE16" s="910">
        <v>6</v>
      </c>
      <c r="BF16" s="909" t="s">
        <v>23</v>
      </c>
      <c r="BG16" s="917">
        <v>1127</v>
      </c>
      <c r="BH16" s="918">
        <v>1347.536</v>
      </c>
      <c r="BI16" s="755">
        <f>SUM(BG16)*8</f>
        <v>9016</v>
      </c>
      <c r="BJ16" s="917">
        <v>2288</v>
      </c>
      <c r="BK16" s="917">
        <v>812</v>
      </c>
      <c r="BL16" s="917">
        <v>452</v>
      </c>
      <c r="BM16" s="917">
        <v>125</v>
      </c>
      <c r="BN16" s="917">
        <v>302</v>
      </c>
      <c r="BO16" s="918">
        <v>552.1</v>
      </c>
      <c r="BP16" s="919">
        <v>95</v>
      </c>
      <c r="BQ16" s="920">
        <v>130.5</v>
      </c>
      <c r="BR16" s="919">
        <v>437</v>
      </c>
      <c r="BS16" s="919"/>
      <c r="BT16" s="919"/>
      <c r="BU16" s="919"/>
      <c r="BV16" s="919"/>
      <c r="BW16" s="919"/>
      <c r="BX16" s="919"/>
      <c r="BY16" s="918">
        <f t="shared" si="19"/>
        <v>8.429458740017747</v>
      </c>
      <c r="BZ16" s="662">
        <f t="shared" si="19"/>
        <v>9.684342384915876</v>
      </c>
      <c r="CA16" s="918">
        <f t="shared" si="19"/>
        <v>4.846938775510204</v>
      </c>
      <c r="CB16" s="917">
        <v>41</v>
      </c>
      <c r="CC16" s="662">
        <f>SUM(BQ16/BP16)</f>
        <v>1.3736842105263158</v>
      </c>
      <c r="CD16" s="776">
        <f>SUM(BQ16*4)/BP16</f>
        <v>5.494736842105263</v>
      </c>
      <c r="CE16" s="777"/>
      <c r="CF16" s="49"/>
      <c r="CG16" s="926">
        <v>6</v>
      </c>
      <c r="CH16" s="948" t="s">
        <v>23</v>
      </c>
      <c r="CI16" s="934">
        <f aca="true" t="shared" si="27" ref="CI16:CL19">SUM(C16+AE16+BG16)</f>
        <v>2818</v>
      </c>
      <c r="CJ16" s="935">
        <f t="shared" si="27"/>
        <v>3368.8360000000002</v>
      </c>
      <c r="CK16" s="934">
        <f t="shared" si="27"/>
        <v>22544</v>
      </c>
      <c r="CL16" s="998">
        <f aca="true" t="shared" si="28" ref="CL16:CT19">SUM(F16+AH16+BJ16)</f>
        <v>7514</v>
      </c>
      <c r="CM16" s="998">
        <f t="shared" si="28"/>
        <v>4311</v>
      </c>
      <c r="CN16" s="998">
        <f t="shared" si="28"/>
        <v>2167</v>
      </c>
      <c r="CO16" s="998">
        <f t="shared" si="28"/>
        <v>256</v>
      </c>
      <c r="CP16" s="998">
        <f t="shared" si="28"/>
        <v>457</v>
      </c>
      <c r="CQ16" s="999">
        <f t="shared" si="28"/>
        <v>827.5</v>
      </c>
      <c r="CR16" s="998">
        <f t="shared" si="28"/>
        <v>224</v>
      </c>
      <c r="CS16" s="999">
        <f t="shared" si="28"/>
        <v>386.85</v>
      </c>
      <c r="CT16" s="998">
        <f t="shared" si="28"/>
        <v>1327</v>
      </c>
      <c r="CU16" s="998">
        <f t="shared" si="22"/>
        <v>2</v>
      </c>
      <c r="CV16" s="999">
        <f t="shared" si="4"/>
        <v>2.1</v>
      </c>
      <c r="CW16" s="998">
        <f t="shared" si="5"/>
        <v>4</v>
      </c>
      <c r="CX16" s="999">
        <f t="shared" si="6"/>
        <v>4.66</v>
      </c>
      <c r="CY16" s="998">
        <f t="shared" si="7"/>
        <v>25</v>
      </c>
      <c r="CZ16" s="999">
        <f t="shared" si="8"/>
        <v>29.99</v>
      </c>
      <c r="DA16" s="1048">
        <f t="shared" si="9"/>
        <v>7.94889992902768</v>
      </c>
      <c r="DB16" s="1174">
        <f t="shared" si="10"/>
        <v>11.483194788941937</v>
      </c>
      <c r="DC16" s="1048">
        <f t="shared" si="11"/>
        <v>5.886266855926189</v>
      </c>
      <c r="DD16" s="1013">
        <f t="shared" si="12"/>
        <v>127</v>
      </c>
      <c r="DE16" s="1014">
        <f>_xlfn.IFERROR(SUM(CS16/CR16),0)</f>
        <v>1.7270089285714287</v>
      </c>
      <c r="DF16" s="1017">
        <f>_xlfn.IFERROR(SUM(CS16*4)/CR16,0)</f>
        <v>6.908035714285715</v>
      </c>
      <c r="DG16" s="1018">
        <f t="shared" si="13"/>
        <v>0</v>
      </c>
      <c r="DH16" s="1014"/>
      <c r="DI16" s="946">
        <f>SUM('Finance statement'!I15)</f>
        <v>299.9900000000001</v>
      </c>
      <c r="DK16" s="72"/>
    </row>
    <row r="17" spans="1:115" ht="39.75" customHeight="1" thickBot="1">
      <c r="A17" s="755">
        <v>7</v>
      </c>
      <c r="B17" s="657" t="s">
        <v>24</v>
      </c>
      <c r="C17" s="755">
        <v>758</v>
      </c>
      <c r="D17" s="658">
        <v>898.01</v>
      </c>
      <c r="E17" s="755">
        <f t="shared" si="14"/>
        <v>6064</v>
      </c>
      <c r="F17" s="755">
        <v>475</v>
      </c>
      <c r="G17" s="755">
        <v>183</v>
      </c>
      <c r="H17" s="755">
        <v>131</v>
      </c>
      <c r="I17" s="755">
        <v>75</v>
      </c>
      <c r="J17" s="755">
        <v>217</v>
      </c>
      <c r="K17" s="658">
        <v>454.9</v>
      </c>
      <c r="L17" s="877">
        <v>86</v>
      </c>
      <c r="M17" s="878">
        <v>257.16</v>
      </c>
      <c r="N17" s="877">
        <v>516</v>
      </c>
      <c r="O17" s="877">
        <v>21</v>
      </c>
      <c r="P17" s="877">
        <v>72.16</v>
      </c>
      <c r="Q17" s="877"/>
      <c r="R17" s="877"/>
      <c r="S17" s="877">
        <v>26</v>
      </c>
      <c r="T17" s="877">
        <v>75.19</v>
      </c>
      <c r="U17" s="658">
        <f t="shared" si="0"/>
        <v>11.345646437994723</v>
      </c>
      <c r="V17" s="658">
        <f t="shared" si="0"/>
        <v>28.636652153094065</v>
      </c>
      <c r="W17" s="658">
        <f t="shared" si="0"/>
        <v>8.509234828496043</v>
      </c>
      <c r="X17" s="755">
        <v>111</v>
      </c>
      <c r="Y17" s="658">
        <f t="shared" si="15"/>
        <v>2.9902325581395353</v>
      </c>
      <c r="Z17" s="658">
        <f t="shared" si="16"/>
        <v>11.960930232558141</v>
      </c>
      <c r="AA17" s="755">
        <v>37</v>
      </c>
      <c r="AC17" s="755">
        <v>7</v>
      </c>
      <c r="AD17" s="657" t="s">
        <v>24</v>
      </c>
      <c r="AE17" s="755">
        <v>758</v>
      </c>
      <c r="AF17" s="658">
        <v>898.01</v>
      </c>
      <c r="AG17" s="755">
        <f t="shared" si="17"/>
        <v>6064</v>
      </c>
      <c r="AH17" s="755">
        <v>676</v>
      </c>
      <c r="AI17" s="755">
        <v>237</v>
      </c>
      <c r="AJ17" s="755">
        <v>184</v>
      </c>
      <c r="AK17" s="755">
        <v>119</v>
      </c>
      <c r="AL17" s="755">
        <v>174</v>
      </c>
      <c r="AM17" s="658">
        <v>567.59</v>
      </c>
      <c r="AN17" s="877">
        <v>107</v>
      </c>
      <c r="AO17" s="878">
        <v>439.19</v>
      </c>
      <c r="AP17" s="877">
        <v>642</v>
      </c>
      <c r="AQ17" s="877">
        <v>16</v>
      </c>
      <c r="AR17" s="877">
        <v>32.16</v>
      </c>
      <c r="AS17" s="877"/>
      <c r="AT17" s="877"/>
      <c r="AU17" s="877">
        <v>32</v>
      </c>
      <c r="AV17" s="878">
        <v>99.19</v>
      </c>
      <c r="AW17" s="659">
        <f t="shared" si="1"/>
        <v>14.116094986807386</v>
      </c>
      <c r="AX17" s="658">
        <f t="shared" si="1"/>
        <v>48.9070277613835</v>
      </c>
      <c r="AY17" s="658">
        <f t="shared" si="1"/>
        <v>10.58707124010554</v>
      </c>
      <c r="AZ17" s="755">
        <v>321</v>
      </c>
      <c r="BA17" s="658">
        <f t="shared" si="2"/>
        <v>4.104579439252336</v>
      </c>
      <c r="BB17" s="953">
        <f t="shared" si="18"/>
        <v>16.418317757009344</v>
      </c>
      <c r="BC17" s="772">
        <v>51</v>
      </c>
      <c r="BD17" s="46"/>
      <c r="BE17" s="755">
        <v>7</v>
      </c>
      <c r="BF17" s="657" t="s">
        <v>24</v>
      </c>
      <c r="BG17" s="755">
        <v>1010</v>
      </c>
      <c r="BH17" s="658">
        <v>1197.3600000000001</v>
      </c>
      <c r="BI17" s="755">
        <f>SUM(BG17)*8</f>
        <v>8080</v>
      </c>
      <c r="BJ17" s="755">
        <v>1193</v>
      </c>
      <c r="BK17" s="755">
        <v>790</v>
      </c>
      <c r="BL17" s="755">
        <v>647</v>
      </c>
      <c r="BM17" s="755">
        <v>265</v>
      </c>
      <c r="BN17" s="755">
        <v>533</v>
      </c>
      <c r="BO17" s="658">
        <v>1197.42</v>
      </c>
      <c r="BP17" s="877">
        <v>253</v>
      </c>
      <c r="BQ17" s="878">
        <v>581.21</v>
      </c>
      <c r="BR17" s="877">
        <v>1581</v>
      </c>
      <c r="BS17" s="877">
        <v>45</v>
      </c>
      <c r="BT17" s="877">
        <v>95.16</v>
      </c>
      <c r="BU17" s="877"/>
      <c r="BV17" s="877"/>
      <c r="BW17" s="877">
        <v>64</v>
      </c>
      <c r="BX17" s="877">
        <v>125.19</v>
      </c>
      <c r="BY17" s="658">
        <f t="shared" si="19"/>
        <v>25.04950495049505</v>
      </c>
      <c r="BZ17" s="658">
        <f t="shared" si="19"/>
        <v>48.540956771564105</v>
      </c>
      <c r="CA17" s="658">
        <f t="shared" si="19"/>
        <v>19.566831683168317</v>
      </c>
      <c r="CB17" s="755">
        <v>148</v>
      </c>
      <c r="CC17" s="658">
        <f t="shared" si="20"/>
        <v>2.2972727272727274</v>
      </c>
      <c r="CD17" s="776">
        <f aca="true" t="shared" si="29" ref="CD17:CD27">SUM(BQ17*4)/BP17</f>
        <v>9.18909090909091</v>
      </c>
      <c r="CE17" s="772">
        <v>121</v>
      </c>
      <c r="CF17" s="44"/>
      <c r="CG17" s="645">
        <v>7</v>
      </c>
      <c r="CH17" s="128" t="s">
        <v>24</v>
      </c>
      <c r="CI17" s="930">
        <f t="shared" si="27"/>
        <v>2526</v>
      </c>
      <c r="CJ17" s="931">
        <f t="shared" si="27"/>
        <v>2993.38</v>
      </c>
      <c r="CK17" s="930">
        <f t="shared" si="27"/>
        <v>20208</v>
      </c>
      <c r="CL17" s="998">
        <f t="shared" si="28"/>
        <v>2344</v>
      </c>
      <c r="CM17" s="998">
        <f t="shared" si="28"/>
        <v>1210</v>
      </c>
      <c r="CN17" s="998">
        <f t="shared" si="28"/>
        <v>962</v>
      </c>
      <c r="CO17" s="998">
        <f t="shared" si="28"/>
        <v>459</v>
      </c>
      <c r="CP17" s="998">
        <f t="shared" si="28"/>
        <v>924</v>
      </c>
      <c r="CQ17" s="999">
        <f t="shared" si="28"/>
        <v>2219.91</v>
      </c>
      <c r="CR17" s="998">
        <f t="shared" si="28"/>
        <v>446</v>
      </c>
      <c r="CS17" s="999">
        <f t="shared" si="28"/>
        <v>1277.56</v>
      </c>
      <c r="CT17" s="998">
        <f t="shared" si="28"/>
        <v>2739</v>
      </c>
      <c r="CU17" s="998">
        <f t="shared" si="22"/>
        <v>82</v>
      </c>
      <c r="CV17" s="999">
        <f t="shared" si="4"/>
        <v>199.48</v>
      </c>
      <c r="CW17" s="998">
        <f t="shared" si="5"/>
        <v>0</v>
      </c>
      <c r="CX17" s="999">
        <f t="shared" si="6"/>
        <v>0</v>
      </c>
      <c r="CY17" s="998">
        <f t="shared" si="7"/>
        <v>122</v>
      </c>
      <c r="CZ17" s="720">
        <f t="shared" si="8"/>
        <v>299.57</v>
      </c>
      <c r="DA17" s="999">
        <f t="shared" si="9"/>
        <v>17.656373713380837</v>
      </c>
      <c r="DB17" s="720">
        <f t="shared" si="10"/>
        <v>42.679512791560036</v>
      </c>
      <c r="DC17" s="720">
        <f t="shared" si="11"/>
        <v>13.554038004750593</v>
      </c>
      <c r="DD17" s="998">
        <f t="shared" si="12"/>
        <v>580</v>
      </c>
      <c r="DE17" s="999">
        <f>_xlfn.IFERROR(SUM(CS17/CR17),0)</f>
        <v>2.864484304932735</v>
      </c>
      <c r="DF17" s="1017">
        <f>_xlfn.IFERROR(SUM(CS17*4)/CR17,0)</f>
        <v>11.45793721973094</v>
      </c>
      <c r="DG17" s="1004">
        <f t="shared" si="13"/>
        <v>209</v>
      </c>
      <c r="DH17" s="999"/>
      <c r="DI17" s="721">
        <f>SUM('Finance statement'!I16)</f>
        <v>314.15999999999985</v>
      </c>
      <c r="DK17" s="72"/>
    </row>
    <row r="18" spans="1:115" ht="39.75" customHeight="1" thickBot="1">
      <c r="A18" s="755">
        <v>8</v>
      </c>
      <c r="B18" s="657" t="s">
        <v>25</v>
      </c>
      <c r="C18" s="755">
        <v>1061</v>
      </c>
      <c r="D18" s="658">
        <v>1393.04</v>
      </c>
      <c r="E18" s="755">
        <f t="shared" si="14"/>
        <v>8488</v>
      </c>
      <c r="F18" s="755">
        <v>396</v>
      </c>
      <c r="G18" s="755">
        <v>194</v>
      </c>
      <c r="H18" s="755">
        <v>174</v>
      </c>
      <c r="I18" s="755">
        <v>154</v>
      </c>
      <c r="J18" s="755">
        <v>21</v>
      </c>
      <c r="K18" s="658">
        <v>105</v>
      </c>
      <c r="L18" s="877">
        <v>19</v>
      </c>
      <c r="M18" s="878">
        <v>97.03</v>
      </c>
      <c r="N18" s="877">
        <v>190</v>
      </c>
      <c r="O18" s="877"/>
      <c r="P18" s="877"/>
      <c r="Q18" s="877"/>
      <c r="R18" s="878"/>
      <c r="S18" s="877"/>
      <c r="T18" s="878"/>
      <c r="U18" s="658">
        <f t="shared" si="0"/>
        <v>1.7907634307257305</v>
      </c>
      <c r="V18" s="658">
        <f t="shared" si="0"/>
        <v>6.965341985872624</v>
      </c>
      <c r="W18" s="658">
        <f t="shared" si="0"/>
        <v>2.2384542884071634</v>
      </c>
      <c r="X18" s="755">
        <v>30</v>
      </c>
      <c r="Y18" s="658">
        <f t="shared" si="15"/>
        <v>5.106842105263158</v>
      </c>
      <c r="Z18" s="658">
        <f t="shared" si="16"/>
        <v>20.42736842105263</v>
      </c>
      <c r="AA18" s="755"/>
      <c r="AC18" s="755">
        <v>8</v>
      </c>
      <c r="AD18" s="657" t="s">
        <v>25</v>
      </c>
      <c r="AE18" s="755">
        <v>1523</v>
      </c>
      <c r="AF18" s="658">
        <v>1998.72</v>
      </c>
      <c r="AG18" s="755">
        <f t="shared" si="17"/>
        <v>12184</v>
      </c>
      <c r="AH18" s="755">
        <v>1076</v>
      </c>
      <c r="AI18" s="755">
        <v>988</v>
      </c>
      <c r="AJ18" s="755">
        <v>913</v>
      </c>
      <c r="AK18" s="755">
        <v>913</v>
      </c>
      <c r="AL18" s="755">
        <v>899</v>
      </c>
      <c r="AM18" s="658">
        <v>1596.03</v>
      </c>
      <c r="AN18" s="877">
        <v>186</v>
      </c>
      <c r="AO18" s="878">
        <v>401.25</v>
      </c>
      <c r="AP18" s="877">
        <v>1095</v>
      </c>
      <c r="AQ18" s="877">
        <v>13</v>
      </c>
      <c r="AR18" s="877">
        <v>19.24</v>
      </c>
      <c r="AS18" s="877">
        <v>13</v>
      </c>
      <c r="AT18" s="877">
        <v>14.09</v>
      </c>
      <c r="AU18" s="877">
        <v>13</v>
      </c>
      <c r="AV18" s="877">
        <v>36.51</v>
      </c>
      <c r="AW18" s="659">
        <f t="shared" si="1"/>
        <v>12.21273801707157</v>
      </c>
      <c r="AX18" s="658">
        <f t="shared" si="1"/>
        <v>20.075348222862633</v>
      </c>
      <c r="AY18" s="658">
        <f t="shared" si="1"/>
        <v>8.987196323046618</v>
      </c>
      <c r="AZ18" s="755">
        <v>297</v>
      </c>
      <c r="BA18" s="658">
        <f t="shared" si="2"/>
        <v>2.157258064516129</v>
      </c>
      <c r="BB18" s="953">
        <f t="shared" si="18"/>
        <v>8.629032258064516</v>
      </c>
      <c r="BC18" s="772"/>
      <c r="BD18" s="46"/>
      <c r="BE18" s="755">
        <v>8</v>
      </c>
      <c r="BF18" s="657" t="s">
        <v>25</v>
      </c>
      <c r="BG18" s="755">
        <v>2033</v>
      </c>
      <c r="BH18" s="658">
        <v>2664.95</v>
      </c>
      <c r="BI18" s="755">
        <f>SUM(BG18)*8</f>
        <v>16264</v>
      </c>
      <c r="BJ18" s="755">
        <v>4102</v>
      </c>
      <c r="BK18" s="755">
        <v>2988</v>
      </c>
      <c r="BL18" s="755">
        <v>2089</v>
      </c>
      <c r="BM18" s="755">
        <v>1864</v>
      </c>
      <c r="BN18" s="772">
        <v>1020</v>
      </c>
      <c r="BO18" s="1380">
        <v>1235.2</v>
      </c>
      <c r="BP18" s="877">
        <v>279</v>
      </c>
      <c r="BQ18" s="878">
        <v>698.72</v>
      </c>
      <c r="BR18" s="877">
        <v>1911</v>
      </c>
      <c r="BS18" s="877">
        <v>36</v>
      </c>
      <c r="BT18" s="1062">
        <v>64.52</v>
      </c>
      <c r="BU18" s="877">
        <v>15</v>
      </c>
      <c r="BV18" s="877">
        <v>33.87</v>
      </c>
      <c r="BW18" s="877">
        <v>57</v>
      </c>
      <c r="BX18" s="878">
        <v>172.88</v>
      </c>
      <c r="BY18" s="658">
        <f t="shared" si="19"/>
        <v>13.723561239547466</v>
      </c>
      <c r="BZ18" s="658">
        <f t="shared" si="19"/>
        <v>26.218878402971917</v>
      </c>
      <c r="CA18" s="658">
        <f t="shared" si="19"/>
        <v>11.749877029021151</v>
      </c>
      <c r="CB18" s="755">
        <v>287</v>
      </c>
      <c r="CC18" s="658">
        <f t="shared" si="20"/>
        <v>2.504372759856631</v>
      </c>
      <c r="CD18" s="776">
        <f t="shared" si="29"/>
        <v>10.017491039426524</v>
      </c>
      <c r="CE18" s="772"/>
      <c r="CF18" s="44"/>
      <c r="CG18" s="645">
        <v>8</v>
      </c>
      <c r="CH18" s="128" t="s">
        <v>25</v>
      </c>
      <c r="CI18" s="930">
        <f t="shared" si="27"/>
        <v>4617</v>
      </c>
      <c r="CJ18" s="931">
        <f t="shared" si="27"/>
        <v>6056.71</v>
      </c>
      <c r="CK18" s="930">
        <f t="shared" si="27"/>
        <v>36936</v>
      </c>
      <c r="CL18" s="930">
        <f t="shared" si="27"/>
        <v>5574</v>
      </c>
      <c r="CM18" s="998">
        <f t="shared" si="28"/>
        <v>4170</v>
      </c>
      <c r="CN18" s="998">
        <f t="shared" si="28"/>
        <v>3176</v>
      </c>
      <c r="CO18" s="998">
        <f t="shared" si="28"/>
        <v>2931</v>
      </c>
      <c r="CP18" s="998">
        <f t="shared" si="28"/>
        <v>1940</v>
      </c>
      <c r="CQ18" s="999">
        <f t="shared" si="28"/>
        <v>2936.23</v>
      </c>
      <c r="CR18" s="998">
        <f t="shared" si="28"/>
        <v>484</v>
      </c>
      <c r="CS18" s="999">
        <f t="shared" si="28"/>
        <v>1197</v>
      </c>
      <c r="CT18" s="998">
        <f t="shared" si="28"/>
        <v>3196</v>
      </c>
      <c r="CU18" s="998">
        <f t="shared" si="22"/>
        <v>49</v>
      </c>
      <c r="CV18" s="720">
        <f t="shared" si="4"/>
        <v>83.75999999999999</v>
      </c>
      <c r="CW18" s="127">
        <f t="shared" si="5"/>
        <v>28</v>
      </c>
      <c r="CX18" s="658">
        <f t="shared" si="6"/>
        <v>47.959999999999994</v>
      </c>
      <c r="CY18" s="998">
        <f t="shared" si="7"/>
        <v>70</v>
      </c>
      <c r="CZ18" s="720">
        <f t="shared" si="8"/>
        <v>209.39</v>
      </c>
      <c r="DA18" s="999">
        <f t="shared" si="9"/>
        <v>10.482997617500542</v>
      </c>
      <c r="DB18" s="999">
        <f t="shared" si="10"/>
        <v>19.763204776190374</v>
      </c>
      <c r="DC18" s="999">
        <f t="shared" si="11"/>
        <v>8.652804851635262</v>
      </c>
      <c r="DD18" s="998">
        <f t="shared" si="12"/>
        <v>614</v>
      </c>
      <c r="DE18" s="999">
        <f>_xlfn.IFERROR(SUM(CS18/CR18),0)</f>
        <v>2.4731404958677685</v>
      </c>
      <c r="DF18" s="1017">
        <f>_xlfn.IFERROR(SUM(CS18*4)/CR18,0)</f>
        <v>9.892561983471074</v>
      </c>
      <c r="DG18" s="1004">
        <f t="shared" si="13"/>
        <v>0</v>
      </c>
      <c r="DH18" s="999"/>
      <c r="DI18" s="721">
        <f>SUM('Finance statement'!I17)</f>
        <v>365.1500000000003</v>
      </c>
      <c r="DK18" s="72"/>
    </row>
    <row r="19" spans="1:115" ht="39.75" customHeight="1" thickBot="1">
      <c r="A19" s="762">
        <v>9</v>
      </c>
      <c r="B19" s="752" t="s">
        <v>26</v>
      </c>
      <c r="C19" s="762">
        <v>462</v>
      </c>
      <c r="D19" s="763">
        <v>605.67</v>
      </c>
      <c r="E19" s="755">
        <f t="shared" si="14"/>
        <v>3696</v>
      </c>
      <c r="F19" s="762">
        <v>84</v>
      </c>
      <c r="G19" s="762">
        <v>84</v>
      </c>
      <c r="H19" s="762">
        <v>54</v>
      </c>
      <c r="I19" s="762">
        <v>54</v>
      </c>
      <c r="J19" s="762">
        <v>10</v>
      </c>
      <c r="K19" s="763">
        <v>50.33</v>
      </c>
      <c r="L19" s="879">
        <v>7</v>
      </c>
      <c r="M19" s="880">
        <v>43.8</v>
      </c>
      <c r="N19" s="879">
        <v>267</v>
      </c>
      <c r="O19" s="879"/>
      <c r="P19" s="879"/>
      <c r="Q19" s="879"/>
      <c r="R19" s="879"/>
      <c r="S19" s="879"/>
      <c r="T19" s="879"/>
      <c r="U19" s="763">
        <f t="shared" si="0"/>
        <v>1.5151515151515151</v>
      </c>
      <c r="V19" s="763">
        <f t="shared" si="0"/>
        <v>7.2316608053890725</v>
      </c>
      <c r="W19" s="763">
        <f t="shared" si="0"/>
        <v>7.224025974025975</v>
      </c>
      <c r="X19" s="762">
        <v>48</v>
      </c>
      <c r="Y19" s="763">
        <f t="shared" si="15"/>
        <v>6.257142857142857</v>
      </c>
      <c r="Z19" s="658">
        <f t="shared" si="16"/>
        <v>25.02857142857143</v>
      </c>
      <c r="AA19" s="762"/>
      <c r="AC19" s="762">
        <v>9</v>
      </c>
      <c r="AD19" s="752" t="s">
        <v>26</v>
      </c>
      <c r="AE19" s="762">
        <v>0</v>
      </c>
      <c r="AF19" s="763">
        <v>0</v>
      </c>
      <c r="AG19" s="755">
        <f t="shared" si="17"/>
        <v>0</v>
      </c>
      <c r="AH19" s="762"/>
      <c r="AI19" s="762"/>
      <c r="AJ19" s="762"/>
      <c r="AK19" s="762"/>
      <c r="AL19" s="762"/>
      <c r="AM19" s="763"/>
      <c r="AN19" s="879"/>
      <c r="AO19" s="880"/>
      <c r="AP19" s="879"/>
      <c r="AQ19" s="879"/>
      <c r="AR19" s="879"/>
      <c r="AS19" s="879"/>
      <c r="AT19" s="879"/>
      <c r="AU19" s="879"/>
      <c r="AV19" s="879"/>
      <c r="AW19" s="659">
        <v>0</v>
      </c>
      <c r="AX19" s="658">
        <v>0</v>
      </c>
      <c r="AY19" s="658">
        <v>0</v>
      </c>
      <c r="AZ19" s="755"/>
      <c r="BA19" s="658">
        <v>0</v>
      </c>
      <c r="BB19" s="953" t="e">
        <f t="shared" si="18"/>
        <v>#DIV/0!</v>
      </c>
      <c r="BC19" s="774"/>
      <c r="BD19" s="46"/>
      <c r="BE19" s="762">
        <v>9</v>
      </c>
      <c r="BF19" s="752" t="s">
        <v>26</v>
      </c>
      <c r="BG19" s="762">
        <v>0</v>
      </c>
      <c r="BH19" s="763">
        <v>0</v>
      </c>
      <c r="BI19" s="755">
        <f>SUM(BG19)*8</f>
        <v>0</v>
      </c>
      <c r="BJ19" s="762"/>
      <c r="BK19" s="762"/>
      <c r="BL19" s="762"/>
      <c r="BM19" s="762"/>
      <c r="BN19" s="762"/>
      <c r="BO19" s="763"/>
      <c r="BP19" s="879"/>
      <c r="BQ19" s="880"/>
      <c r="BR19" s="879"/>
      <c r="BS19" s="879"/>
      <c r="BT19" s="879"/>
      <c r="BU19" s="879"/>
      <c r="BV19" s="879"/>
      <c r="BW19" s="879"/>
      <c r="BX19" s="879"/>
      <c r="BY19" s="763">
        <v>0</v>
      </c>
      <c r="BZ19" s="841" t="e">
        <f>SUM(BQ19/BH19)*100</f>
        <v>#DIV/0!</v>
      </c>
      <c r="CA19" s="763">
        <v>0</v>
      </c>
      <c r="CB19" s="762"/>
      <c r="CC19" s="763">
        <v>0</v>
      </c>
      <c r="CD19" s="776" t="e">
        <f t="shared" si="29"/>
        <v>#DIV/0!</v>
      </c>
      <c r="CE19" s="774"/>
      <c r="CF19" s="44"/>
      <c r="CG19" s="646">
        <v>9</v>
      </c>
      <c r="CH19" s="723" t="s">
        <v>26</v>
      </c>
      <c r="CI19" s="932">
        <f t="shared" si="27"/>
        <v>462</v>
      </c>
      <c r="CJ19" s="933">
        <f t="shared" si="27"/>
        <v>605.67</v>
      </c>
      <c r="CK19" s="932">
        <f t="shared" si="27"/>
        <v>3696</v>
      </c>
      <c r="CL19" s="998">
        <f t="shared" si="28"/>
        <v>84</v>
      </c>
      <c r="CM19" s="998">
        <f t="shared" si="28"/>
        <v>84</v>
      </c>
      <c r="CN19" s="998">
        <f t="shared" si="28"/>
        <v>54</v>
      </c>
      <c r="CO19" s="998">
        <f t="shared" si="28"/>
        <v>54</v>
      </c>
      <c r="CP19" s="998">
        <f t="shared" si="28"/>
        <v>10</v>
      </c>
      <c r="CQ19" s="999">
        <f t="shared" si="28"/>
        <v>50.33</v>
      </c>
      <c r="CR19" s="998">
        <f t="shared" si="28"/>
        <v>7</v>
      </c>
      <c r="CS19" s="999">
        <f t="shared" si="28"/>
        <v>43.8</v>
      </c>
      <c r="CT19" s="998">
        <f t="shared" si="28"/>
        <v>267</v>
      </c>
      <c r="CU19" s="998">
        <f t="shared" si="22"/>
        <v>0</v>
      </c>
      <c r="CV19" s="720">
        <f t="shared" si="4"/>
        <v>0</v>
      </c>
      <c r="CW19" s="127">
        <f t="shared" si="5"/>
        <v>0</v>
      </c>
      <c r="CX19" s="720">
        <f t="shared" si="6"/>
        <v>0</v>
      </c>
      <c r="CY19" s="998">
        <f t="shared" si="7"/>
        <v>0</v>
      </c>
      <c r="CZ19" s="999">
        <f t="shared" si="8"/>
        <v>0</v>
      </c>
      <c r="DA19" s="1007">
        <f t="shared" si="9"/>
        <v>1.5151515151515151</v>
      </c>
      <c r="DB19" s="1007">
        <f t="shared" si="10"/>
        <v>7.2316608053890725</v>
      </c>
      <c r="DC19" s="1007">
        <f t="shared" si="11"/>
        <v>7.224025974025975</v>
      </c>
      <c r="DD19" s="1006">
        <f t="shared" si="12"/>
        <v>48</v>
      </c>
      <c r="DE19" s="999">
        <f>_xlfn.IFERROR(SUM(CS19/CR19),0)</f>
        <v>6.257142857142857</v>
      </c>
      <c r="DF19" s="1017">
        <f>_xlfn.IFERROR(SUM(CS19*4)/CR19,0)</f>
        <v>25.02857142857143</v>
      </c>
      <c r="DG19" s="1004">
        <f t="shared" si="13"/>
        <v>0</v>
      </c>
      <c r="DH19" s="999"/>
      <c r="DI19" s="721">
        <f>SUM('Finance statement'!I18)</f>
        <v>113.92999999999994</v>
      </c>
      <c r="DK19" s="72"/>
    </row>
    <row r="20" spans="1:115" ht="42" customHeight="1" thickBot="1">
      <c r="A20" s="1525" t="s">
        <v>433</v>
      </c>
      <c r="B20" s="1526"/>
      <c r="C20" s="764">
        <f>SUM(C18:C19)</f>
        <v>1523</v>
      </c>
      <c r="D20" s="764">
        <f>SUM(D18:D19)</f>
        <v>1998.71</v>
      </c>
      <c r="E20" s="764">
        <f>SUM(E18:E19)</f>
        <v>12184</v>
      </c>
      <c r="F20" s="764">
        <f aca="true" t="shared" si="30" ref="F20:L20">SUM(F18:F19)</f>
        <v>480</v>
      </c>
      <c r="G20" s="764">
        <f t="shared" si="30"/>
        <v>278</v>
      </c>
      <c r="H20" s="764">
        <f t="shared" si="30"/>
        <v>228</v>
      </c>
      <c r="I20" s="764">
        <f t="shared" si="30"/>
        <v>208</v>
      </c>
      <c r="J20" s="764">
        <f t="shared" si="30"/>
        <v>31</v>
      </c>
      <c r="K20" s="764">
        <f t="shared" si="30"/>
        <v>155.32999999999998</v>
      </c>
      <c r="L20" s="764">
        <f t="shared" si="30"/>
        <v>26</v>
      </c>
      <c r="M20" s="764">
        <f aca="true" t="shared" si="31" ref="M20:T20">SUM(M18:M19)</f>
        <v>140.82999999999998</v>
      </c>
      <c r="N20" s="764">
        <f t="shared" si="31"/>
        <v>457</v>
      </c>
      <c r="O20" s="764">
        <f t="shared" si="31"/>
        <v>0</v>
      </c>
      <c r="P20" s="764">
        <f t="shared" si="31"/>
        <v>0</v>
      </c>
      <c r="Q20" s="764">
        <f t="shared" si="31"/>
        <v>0</v>
      </c>
      <c r="R20" s="764">
        <f t="shared" si="31"/>
        <v>0</v>
      </c>
      <c r="S20" s="764">
        <f t="shared" si="31"/>
        <v>0</v>
      </c>
      <c r="T20" s="764">
        <f t="shared" si="31"/>
        <v>0</v>
      </c>
      <c r="U20" s="660">
        <f>SUM(L20/C19)*100</f>
        <v>5.627705627705628</v>
      </c>
      <c r="V20" s="765">
        <f>SUM(M20/D20)*100</f>
        <v>7.046044698830745</v>
      </c>
      <c r="W20" s="765">
        <f>SUM(N20/E20)*100</f>
        <v>3.750820748522653</v>
      </c>
      <c r="X20" s="764">
        <f>SUM(X18:X19)</f>
        <v>78</v>
      </c>
      <c r="Y20" s="765">
        <f t="shared" si="15"/>
        <v>5.416538461538461</v>
      </c>
      <c r="Z20" s="658">
        <f t="shared" si="16"/>
        <v>21.666153846153843</v>
      </c>
      <c r="AA20" s="766"/>
      <c r="AB20" s="2"/>
      <c r="AC20" s="762"/>
      <c r="AD20" s="922" t="s">
        <v>119</v>
      </c>
      <c r="AE20" s="764">
        <f>SUM(AE18:AE19)</f>
        <v>1523</v>
      </c>
      <c r="AF20" s="764">
        <f>SUM(AF18:AF19)</f>
        <v>1998.72</v>
      </c>
      <c r="AG20" s="764">
        <f>SUM(AG18:AG19)</f>
        <v>12184</v>
      </c>
      <c r="AH20" s="764">
        <f aca="true" t="shared" si="32" ref="AH20:AV20">SUM(AH18:AH19)</f>
        <v>1076</v>
      </c>
      <c r="AI20" s="764">
        <f t="shared" si="32"/>
        <v>988</v>
      </c>
      <c r="AJ20" s="764">
        <f t="shared" si="32"/>
        <v>913</v>
      </c>
      <c r="AK20" s="764">
        <f t="shared" si="32"/>
        <v>913</v>
      </c>
      <c r="AL20" s="764">
        <f t="shared" si="32"/>
        <v>899</v>
      </c>
      <c r="AM20" s="764">
        <f t="shared" si="32"/>
        <v>1596.03</v>
      </c>
      <c r="AN20" s="764">
        <f t="shared" si="32"/>
        <v>186</v>
      </c>
      <c r="AO20" s="764">
        <f t="shared" si="32"/>
        <v>401.25</v>
      </c>
      <c r="AP20" s="764">
        <f t="shared" si="32"/>
        <v>1095</v>
      </c>
      <c r="AQ20" s="764">
        <f t="shared" si="32"/>
        <v>13</v>
      </c>
      <c r="AR20" s="660">
        <f t="shared" si="32"/>
        <v>19.24</v>
      </c>
      <c r="AS20" s="764">
        <f t="shared" si="32"/>
        <v>13</v>
      </c>
      <c r="AT20" s="660">
        <f t="shared" si="32"/>
        <v>14.09</v>
      </c>
      <c r="AU20" s="764">
        <f t="shared" si="32"/>
        <v>13</v>
      </c>
      <c r="AV20" s="660">
        <f t="shared" si="32"/>
        <v>36.51</v>
      </c>
      <c r="AW20" s="824">
        <f aca="true" t="shared" si="33" ref="AW20:AY21">SUM(AN20/AE20)*100</f>
        <v>12.21273801707157</v>
      </c>
      <c r="AX20" s="765">
        <f t="shared" si="33"/>
        <v>20.075348222862633</v>
      </c>
      <c r="AY20" s="765">
        <f t="shared" si="33"/>
        <v>8.987196323046618</v>
      </c>
      <c r="AZ20" s="764">
        <f>SUM(AZ18:AZ19)</f>
        <v>297</v>
      </c>
      <c r="BA20" s="765">
        <f t="shared" si="2"/>
        <v>2.157258064516129</v>
      </c>
      <c r="BB20" s="787">
        <f>SUM(AO20*4)/AN20</f>
        <v>8.629032258064516</v>
      </c>
      <c r="BC20" s="764">
        <f>SUM(BC18:BC19)</f>
        <v>0</v>
      </c>
      <c r="BD20" s="14"/>
      <c r="BE20" s="338"/>
      <c r="BF20" s="924" t="s">
        <v>119</v>
      </c>
      <c r="BG20" s="829">
        <v>2033</v>
      </c>
      <c r="BH20" s="831">
        <v>2664.95</v>
      </c>
      <c r="BI20" s="829">
        <f>SUM(BI18:BI19)</f>
        <v>16264</v>
      </c>
      <c r="BJ20" s="829">
        <f>SUM(BJ18:BJ19)</f>
        <v>4102</v>
      </c>
      <c r="BK20" s="829">
        <f aca="true" t="shared" si="34" ref="BK20:BX20">SUM(BK18:BK19)</f>
        <v>2988</v>
      </c>
      <c r="BL20" s="829">
        <f t="shared" si="34"/>
        <v>2089</v>
      </c>
      <c r="BM20" s="829">
        <f t="shared" si="34"/>
        <v>1864</v>
      </c>
      <c r="BN20" s="829">
        <f t="shared" si="34"/>
        <v>1020</v>
      </c>
      <c r="BO20" s="831">
        <f t="shared" si="34"/>
        <v>1235.2</v>
      </c>
      <c r="BP20" s="829">
        <f t="shared" si="34"/>
        <v>279</v>
      </c>
      <c r="BQ20" s="831">
        <f t="shared" si="34"/>
        <v>698.72</v>
      </c>
      <c r="BR20" s="829">
        <f t="shared" si="34"/>
        <v>1911</v>
      </c>
      <c r="BS20" s="829">
        <f t="shared" si="34"/>
        <v>36</v>
      </c>
      <c r="BT20" s="1381">
        <f t="shared" si="34"/>
        <v>64.52</v>
      </c>
      <c r="BU20" s="709">
        <f t="shared" si="34"/>
        <v>15</v>
      </c>
      <c r="BV20" s="1381">
        <f t="shared" si="34"/>
        <v>33.87</v>
      </c>
      <c r="BW20" s="829">
        <f t="shared" si="34"/>
        <v>57</v>
      </c>
      <c r="BX20" s="831">
        <f t="shared" si="34"/>
        <v>172.88</v>
      </c>
      <c r="BY20" s="375">
        <v>0</v>
      </c>
      <c r="BZ20" s="836">
        <f>SUM(BQ20/BH20)*100</f>
        <v>26.218878402971917</v>
      </c>
      <c r="CA20" s="375">
        <v>0</v>
      </c>
      <c r="CB20" s="829">
        <f>SUM(CB18:CB19)</f>
        <v>287</v>
      </c>
      <c r="CC20" s="375">
        <v>0</v>
      </c>
      <c r="CD20" s="776">
        <f t="shared" si="29"/>
        <v>10.017491039426524</v>
      </c>
      <c r="CE20" s="830">
        <f>SUM(CE18:CE19)</f>
        <v>0</v>
      </c>
      <c r="CF20" s="615"/>
      <c r="CG20" s="1499" t="s">
        <v>119</v>
      </c>
      <c r="CH20" s="1499"/>
      <c r="CI20" s="1049">
        <f>SUM(CI18:CI19)</f>
        <v>5079</v>
      </c>
      <c r="CJ20" s="1172">
        <f aca="true" t="shared" si="35" ref="CJ20:CZ20">SUM(CJ18:CJ19)</f>
        <v>6662.38</v>
      </c>
      <c r="CK20" s="1049">
        <f t="shared" si="35"/>
        <v>40632</v>
      </c>
      <c r="CL20" s="1034">
        <f t="shared" si="35"/>
        <v>5658</v>
      </c>
      <c r="CM20" s="1034">
        <f>SUM(CM18:CM19)</f>
        <v>4254</v>
      </c>
      <c r="CN20" s="1034">
        <f>SUM(CN18:CN19)</f>
        <v>3230</v>
      </c>
      <c r="CO20" s="1026">
        <f>SUM(I20+AK20+BM20)</f>
        <v>2985</v>
      </c>
      <c r="CP20" s="1033">
        <f t="shared" si="35"/>
        <v>1950</v>
      </c>
      <c r="CQ20" s="1039">
        <f t="shared" si="35"/>
        <v>2986.56</v>
      </c>
      <c r="CR20" s="1035">
        <f t="shared" si="35"/>
        <v>491</v>
      </c>
      <c r="CS20" s="1036">
        <f>SUM(CS18:CS19)</f>
        <v>1240.8</v>
      </c>
      <c r="CT20" s="1035">
        <f t="shared" si="35"/>
        <v>3463</v>
      </c>
      <c r="CU20" s="1035">
        <f t="shared" si="35"/>
        <v>49</v>
      </c>
      <c r="CV20" s="981">
        <f t="shared" si="35"/>
        <v>83.75999999999999</v>
      </c>
      <c r="CW20" s="1262">
        <f t="shared" si="35"/>
        <v>28</v>
      </c>
      <c r="CX20" s="1178">
        <f t="shared" si="35"/>
        <v>47.959999999999994</v>
      </c>
      <c r="CY20" s="1035">
        <f t="shared" si="35"/>
        <v>70</v>
      </c>
      <c r="CZ20" s="1050">
        <f t="shared" si="35"/>
        <v>209.39</v>
      </c>
      <c r="DA20" s="1039">
        <f t="shared" si="9"/>
        <v>9.66725733412089</v>
      </c>
      <c r="DB20" s="1039">
        <f t="shared" si="10"/>
        <v>18.62397521606393</v>
      </c>
      <c r="DC20" s="1039">
        <f t="shared" si="11"/>
        <v>8.522839141563301</v>
      </c>
      <c r="DD20" s="1034">
        <f>SUM(DD18:DD19)</f>
        <v>662</v>
      </c>
      <c r="DE20" s="1028">
        <f>_xlfn.IFERROR(SUM(CS20/CR20),0)</f>
        <v>2.527087576374745</v>
      </c>
      <c r="DF20" s="1051">
        <f>_xlfn.IFERROR(SUM(CS20*4)/CR20,0)</f>
        <v>10.10835030549898</v>
      </c>
      <c r="DG20" s="1040">
        <f>SUM(DG18:DG19)</f>
        <v>0</v>
      </c>
      <c r="DH20" s="1039"/>
      <c r="DI20" s="945">
        <f>SUM('Finance statement'!I19)</f>
        <v>479.0800000000004</v>
      </c>
      <c r="DK20" s="72"/>
    </row>
    <row r="21" spans="1:115" ht="24.75" customHeight="1" thickBot="1">
      <c r="A21" s="576"/>
      <c r="B21" s="767" t="s">
        <v>27</v>
      </c>
      <c r="C21" s="653">
        <f>SUM(C10+C11+C12+C13+C14+C16+C17+C18+C19)</f>
        <v>4659</v>
      </c>
      <c r="D21" s="653">
        <f aca="true" t="shared" si="36" ref="D21:N21">SUM(D10+D11+D12+D13+D14+D16+D17+D18+D19)</f>
        <v>5733.47</v>
      </c>
      <c r="E21" s="653">
        <f t="shared" si="36"/>
        <v>37272</v>
      </c>
      <c r="F21" s="653">
        <f t="shared" si="36"/>
        <v>3121</v>
      </c>
      <c r="G21" s="653">
        <f t="shared" si="36"/>
        <v>1734</v>
      </c>
      <c r="H21" s="653">
        <f t="shared" si="36"/>
        <v>1263</v>
      </c>
      <c r="I21" s="653">
        <f t="shared" si="36"/>
        <v>425</v>
      </c>
      <c r="J21" s="653">
        <f t="shared" si="36"/>
        <v>439</v>
      </c>
      <c r="K21" s="653">
        <f t="shared" si="36"/>
        <v>1168.11</v>
      </c>
      <c r="L21" s="653">
        <f t="shared" si="36"/>
        <v>208</v>
      </c>
      <c r="M21" s="653">
        <f t="shared" si="36"/>
        <v>673.3</v>
      </c>
      <c r="N21" s="653">
        <f t="shared" si="36"/>
        <v>1526</v>
      </c>
      <c r="O21" s="653">
        <f aca="true" t="shared" si="37" ref="O21:T21">SUM(O10+O11+O12+AQ13+O14+O16+O17+O18+O19)</f>
        <v>64</v>
      </c>
      <c r="P21" s="653">
        <f t="shared" si="37"/>
        <v>132.41</v>
      </c>
      <c r="Q21" s="653">
        <f t="shared" si="37"/>
        <v>21</v>
      </c>
      <c r="R21" s="653">
        <f t="shared" si="37"/>
        <v>102.46000000000001</v>
      </c>
      <c r="S21" s="653">
        <f t="shared" si="37"/>
        <v>57</v>
      </c>
      <c r="T21" s="653">
        <f t="shared" si="37"/>
        <v>124.07</v>
      </c>
      <c r="U21" s="375">
        <f>SUM(L21/C21)*100</f>
        <v>4.4644773556557205</v>
      </c>
      <c r="V21" s="375">
        <f>SUM(M21/D21)*100</f>
        <v>11.74332472307346</v>
      </c>
      <c r="W21" s="375">
        <f>SUM(N21/E21)*100</f>
        <v>4.094226228804464</v>
      </c>
      <c r="X21" s="374">
        <f>SUM(X10:X19)</f>
        <v>407</v>
      </c>
      <c r="Y21" s="375">
        <f t="shared" si="15"/>
        <v>3.2370192307692305</v>
      </c>
      <c r="Z21" s="780">
        <f t="shared" si="16"/>
        <v>12.948076923076922</v>
      </c>
      <c r="AA21" s="739">
        <f>SUM(AA10:AA19)</f>
        <v>37</v>
      </c>
      <c r="AC21" s="704"/>
      <c r="AD21" s="95" t="s">
        <v>27</v>
      </c>
      <c r="AE21" s="374">
        <f>SUM(AE10+AE11+AE12+AE13+AE14+AE16+AE17+AE18+AE19)</f>
        <v>5336</v>
      </c>
      <c r="AF21" s="374">
        <f>SUM(AF10+AF11+AF12+AF13+AF14+AF16+AF17+AF18+AF19)</f>
        <v>6542.02</v>
      </c>
      <c r="AG21" s="374">
        <f>SUM(AG10+AG11+AG12+AG13+AG14+AG16+AG17+AG18+AG19)</f>
        <v>42688</v>
      </c>
      <c r="AH21" s="374">
        <f>SUM(AH10:AH19)-AH15</f>
        <v>8082</v>
      </c>
      <c r="AI21" s="374">
        <f>SUM(AI10:AI19)-AI15</f>
        <v>5981</v>
      </c>
      <c r="AJ21" s="374">
        <f aca="true" t="shared" si="38" ref="AJ21:AU21">SUM(AJ10:AJ19)-AJ15</f>
        <v>3460</v>
      </c>
      <c r="AK21" s="374">
        <f t="shared" si="38"/>
        <v>1774</v>
      </c>
      <c r="AL21" s="374">
        <f t="shared" si="38"/>
        <v>1434</v>
      </c>
      <c r="AM21" s="374">
        <f t="shared" si="38"/>
        <v>2868.93</v>
      </c>
      <c r="AN21" s="374">
        <f t="shared" si="38"/>
        <v>611</v>
      </c>
      <c r="AO21" s="374">
        <f t="shared" si="38"/>
        <v>1510.54</v>
      </c>
      <c r="AP21" s="374">
        <f t="shared" si="38"/>
        <v>3722</v>
      </c>
      <c r="AQ21" s="374">
        <f t="shared" si="38"/>
        <v>67</v>
      </c>
      <c r="AR21" s="374">
        <f t="shared" si="38"/>
        <v>102.25</v>
      </c>
      <c r="AS21" s="374">
        <f t="shared" si="38"/>
        <v>34</v>
      </c>
      <c r="AT21" s="374">
        <f t="shared" si="38"/>
        <v>51.21</v>
      </c>
      <c r="AU21" s="374">
        <f t="shared" si="38"/>
        <v>102</v>
      </c>
      <c r="AV21" s="925">
        <f>SUM(AV10:AV19)</f>
        <v>261.15</v>
      </c>
      <c r="AW21" s="375">
        <f t="shared" si="33"/>
        <v>11.450524737631184</v>
      </c>
      <c r="AX21" s="375">
        <f t="shared" si="33"/>
        <v>23.089810180953283</v>
      </c>
      <c r="AY21" s="375">
        <f t="shared" si="33"/>
        <v>8.71907796101949</v>
      </c>
      <c r="AZ21" s="374">
        <f>SUM(AZ10:AZ19)</f>
        <v>878</v>
      </c>
      <c r="BA21" s="775">
        <f t="shared" si="2"/>
        <v>2.472242225859247</v>
      </c>
      <c r="BB21" s="768">
        <f>SUM(AO21*4)/AN21</f>
        <v>9.888968903436988</v>
      </c>
      <c r="BC21" s="825">
        <f>SUM(BC10:BC19)</f>
        <v>199</v>
      </c>
      <c r="BD21" s="47"/>
      <c r="BE21" s="83"/>
      <c r="BF21" s="82" t="s">
        <v>27</v>
      </c>
      <c r="BG21" s="738">
        <f>SUM(BG10+BG11+BG12+BG13+BG14+BG16+BG17+BG18+BG19)</f>
        <v>5977</v>
      </c>
      <c r="BH21" s="783">
        <f aca="true" t="shared" si="39" ref="BH21:BX21">SUM(BH10+BH11+BH12+BH13+BH14+BH16+BH17+BH18+BH19)</f>
        <v>7409.276000000001</v>
      </c>
      <c r="BI21" s="738">
        <f t="shared" si="39"/>
        <v>47816</v>
      </c>
      <c r="BJ21" s="738">
        <f t="shared" si="39"/>
        <v>9588</v>
      </c>
      <c r="BK21" s="738">
        <f>SUM(BK10+BK11+BK12+BK13+BK14+BK16+BK17+BJ18+BK19)</f>
        <v>7271</v>
      </c>
      <c r="BL21" s="738">
        <f>SUM(BL10+BL11+BL12+BL13+BL14+BL16+BL17+BK18+BL19)</f>
        <v>5201</v>
      </c>
      <c r="BM21" s="738">
        <f>SUM(BM10+BM11+BM12+BM13+BM14+BM16+BM17+BL18+BM19)</f>
        <v>3429</v>
      </c>
      <c r="BN21" s="738">
        <f>SUM(BN10+BN11+BN12+BN13+BN14+BN16+BN17+BM18+BN19)</f>
        <v>3317</v>
      </c>
      <c r="BO21" s="783">
        <f>SUM(BO10+BO11+BO12+BO13+BO14+BO16+BO17+BN18+BO19)</f>
        <v>4105.950000000001</v>
      </c>
      <c r="BP21" s="738">
        <f t="shared" si="39"/>
        <v>791</v>
      </c>
      <c r="BQ21" s="738">
        <f t="shared" si="39"/>
        <v>1748.69</v>
      </c>
      <c r="BR21" s="738">
        <f t="shared" si="39"/>
        <v>4715</v>
      </c>
      <c r="BS21" s="738">
        <f t="shared" si="39"/>
        <v>82</v>
      </c>
      <c r="BT21" s="1206">
        <f t="shared" si="39"/>
        <v>159.93</v>
      </c>
      <c r="BU21" s="96">
        <f t="shared" si="39"/>
        <v>15</v>
      </c>
      <c r="BV21" s="1206">
        <f t="shared" si="39"/>
        <v>33.87</v>
      </c>
      <c r="BW21" s="738">
        <f t="shared" si="39"/>
        <v>123</v>
      </c>
      <c r="BX21" s="783">
        <f t="shared" si="39"/>
        <v>300.44</v>
      </c>
      <c r="BY21" s="783">
        <f>SUM(BP21/BG21)*100</f>
        <v>13.234063911661368</v>
      </c>
      <c r="BZ21" s="662">
        <f>SUM(BQ21/BH21)*100</f>
        <v>23.601361320593263</v>
      </c>
      <c r="CA21" s="783">
        <f>SUM(BR21/BI21)*100</f>
        <v>9.86071607830015</v>
      </c>
      <c r="CB21" s="738">
        <f>SUM(CB10:CB19)</f>
        <v>579</v>
      </c>
      <c r="CC21" s="784">
        <f t="shared" si="20"/>
        <v>2.210733249051833</v>
      </c>
      <c r="CD21" s="776">
        <f t="shared" si="29"/>
        <v>8.842932996207333</v>
      </c>
      <c r="CE21" s="738">
        <f>SUM(CE10:CE19)</f>
        <v>121</v>
      </c>
      <c r="CF21" s="45"/>
      <c r="CG21" s="927"/>
      <c r="CH21" s="928" t="s">
        <v>27</v>
      </c>
      <c r="CI21" s="95">
        <f>SUM(C21+AE21+BG21)</f>
        <v>15972</v>
      </c>
      <c r="CJ21" s="375">
        <f>SUM(D21+AF21+BH21)</f>
        <v>19684.766000000003</v>
      </c>
      <c r="CK21" s="95">
        <f>SUM(E21+AG21+BI21)</f>
        <v>127776</v>
      </c>
      <c r="CL21" s="374">
        <f>SUM(CL10:CL19)-CL15</f>
        <v>20791</v>
      </c>
      <c r="CM21" s="374">
        <f aca="true" t="shared" si="40" ref="CM21:CZ21">SUM(CM10:CM19)-CM15</f>
        <v>13872</v>
      </c>
      <c r="CN21" s="374">
        <f t="shared" si="40"/>
        <v>9025</v>
      </c>
      <c r="CO21" s="374">
        <f t="shared" si="40"/>
        <v>5403</v>
      </c>
      <c r="CP21" s="374">
        <f t="shared" si="40"/>
        <v>4346</v>
      </c>
      <c r="CQ21" s="375">
        <f t="shared" si="40"/>
        <v>8358.19</v>
      </c>
      <c r="CR21" s="374">
        <f t="shared" si="40"/>
        <v>1610</v>
      </c>
      <c r="CS21" s="375">
        <f t="shared" si="40"/>
        <v>3932.5299999999997</v>
      </c>
      <c r="CT21" s="374">
        <f t="shared" si="40"/>
        <v>9963</v>
      </c>
      <c r="CU21" s="374">
        <f t="shared" si="40"/>
        <v>178</v>
      </c>
      <c r="CV21" s="375">
        <f t="shared" si="40"/>
        <v>348.34</v>
      </c>
      <c r="CW21" s="374">
        <f t="shared" si="40"/>
        <v>53</v>
      </c>
      <c r="CX21" s="375">
        <f t="shared" si="40"/>
        <v>155.08</v>
      </c>
      <c r="CY21" s="374">
        <f t="shared" si="40"/>
        <v>254</v>
      </c>
      <c r="CZ21" s="375">
        <f t="shared" si="40"/>
        <v>600.5</v>
      </c>
      <c r="DA21" s="1021">
        <f t="shared" si="9"/>
        <v>10.0801402454295</v>
      </c>
      <c r="DB21" s="731">
        <f t="shared" si="10"/>
        <v>19.97752983195228</v>
      </c>
      <c r="DC21" s="1021">
        <f t="shared" si="11"/>
        <v>7.797238918106688</v>
      </c>
      <c r="DD21" s="1180">
        <f>SUM(DD10:DD19)-DD15</f>
        <v>1864</v>
      </c>
      <c r="DE21" s="1028">
        <f>_xlfn.IFERROR(SUM(CS21/CR21),0)</f>
        <v>2.442565217391304</v>
      </c>
      <c r="DF21" s="995">
        <f>_xlfn.IFERROR(SUM(CS21*4)/CR21,0)</f>
        <v>9.770260869565217</v>
      </c>
      <c r="DG21" s="996">
        <f>SUM(DG10:DG19)-DG15</f>
        <v>357</v>
      </c>
      <c r="DH21" s="1012">
        <f>SUM(DH10:DH19)</f>
        <v>0</v>
      </c>
      <c r="DI21" s="1054">
        <f>SUM('Finance statement'!I20)</f>
        <v>1956.390000000003</v>
      </c>
      <c r="DK21" s="72"/>
    </row>
    <row r="22" spans="1:115" ht="41.25" customHeight="1">
      <c r="A22" s="1519" t="s">
        <v>28</v>
      </c>
      <c r="B22" s="1522"/>
      <c r="C22" s="661"/>
      <c r="D22" s="662"/>
      <c r="E22" s="661"/>
      <c r="F22" s="661"/>
      <c r="G22" s="661"/>
      <c r="H22" s="663"/>
      <c r="I22" s="663"/>
      <c r="J22" s="663"/>
      <c r="K22" s="663"/>
      <c r="L22" s="882"/>
      <c r="M22" s="882"/>
      <c r="N22" s="882"/>
      <c r="O22" s="882"/>
      <c r="P22" s="882"/>
      <c r="Q22" s="882"/>
      <c r="R22" s="882"/>
      <c r="S22" s="882"/>
      <c r="T22" s="882"/>
      <c r="U22" s="662"/>
      <c r="V22" s="662"/>
      <c r="W22" s="662"/>
      <c r="X22" s="663"/>
      <c r="Y22" s="662"/>
      <c r="Z22" s="658"/>
      <c r="AA22" s="661"/>
      <c r="AC22" s="1503" t="s">
        <v>28</v>
      </c>
      <c r="AD22" s="1503"/>
      <c r="AE22" s="661"/>
      <c r="AF22" s="662"/>
      <c r="AG22" s="661"/>
      <c r="AH22" s="663"/>
      <c r="AI22" s="663"/>
      <c r="AJ22" s="663"/>
      <c r="AK22" s="663"/>
      <c r="AL22" s="663"/>
      <c r="AM22" s="663"/>
      <c r="AN22" s="882"/>
      <c r="AO22" s="882"/>
      <c r="AP22" s="882"/>
      <c r="AQ22" s="882"/>
      <c r="AR22" s="882"/>
      <c r="AS22" s="882"/>
      <c r="AT22" s="882"/>
      <c r="AU22" s="882"/>
      <c r="AV22" s="882"/>
      <c r="AW22" s="662"/>
      <c r="AX22" s="662"/>
      <c r="AY22" s="662"/>
      <c r="AZ22" s="663"/>
      <c r="BA22" s="663"/>
      <c r="BB22" s="776"/>
      <c r="BC22" s="777"/>
      <c r="BD22" s="46"/>
      <c r="BE22" s="1492" t="s">
        <v>28</v>
      </c>
      <c r="BF22" s="1492"/>
      <c r="BG22" s="661"/>
      <c r="BH22" s="662"/>
      <c r="BI22" s="661"/>
      <c r="BJ22" s="663"/>
      <c r="BK22" s="663"/>
      <c r="BL22" s="663"/>
      <c r="BM22" s="663"/>
      <c r="BN22" s="663"/>
      <c r="BO22" s="663"/>
      <c r="BP22" s="882"/>
      <c r="BQ22" s="882"/>
      <c r="BR22" s="882"/>
      <c r="BS22" s="882"/>
      <c r="BT22" s="882"/>
      <c r="BU22" s="882"/>
      <c r="BV22" s="882"/>
      <c r="BW22" s="882"/>
      <c r="BX22" s="882"/>
      <c r="BY22" s="662"/>
      <c r="BZ22" s="662"/>
      <c r="CA22" s="662"/>
      <c r="CB22" s="663"/>
      <c r="CC22" s="662"/>
      <c r="CD22" s="776"/>
      <c r="CE22" s="777"/>
      <c r="CF22" s="44"/>
      <c r="CG22" s="1544" t="s">
        <v>28</v>
      </c>
      <c r="CH22" s="1503"/>
      <c r="CI22" s="936"/>
      <c r="CJ22" s="937"/>
      <c r="CK22" s="936"/>
      <c r="CL22" s="1013"/>
      <c r="CM22" s="1013"/>
      <c r="CN22" s="1013"/>
      <c r="CO22" s="1013"/>
      <c r="CP22" s="1013"/>
      <c r="CQ22" s="1014"/>
      <c r="CR22" s="1015"/>
      <c r="CS22" s="1016"/>
      <c r="CT22" s="1015"/>
      <c r="CU22" s="1015"/>
      <c r="CV22" s="1016"/>
      <c r="CW22" s="1015"/>
      <c r="CX22" s="1016"/>
      <c r="CY22" s="1015"/>
      <c r="CZ22" s="1016"/>
      <c r="DA22" s="1014"/>
      <c r="DB22" s="1014"/>
      <c r="DC22" s="1014"/>
      <c r="DD22" s="1013"/>
      <c r="DE22" s="1013"/>
      <c r="DF22" s="1017"/>
      <c r="DG22" s="1018"/>
      <c r="DH22" s="1014"/>
      <c r="DI22" s="736"/>
      <c r="DK22" s="72"/>
    </row>
    <row r="23" spans="1:115" ht="30" customHeight="1">
      <c r="A23" s="755">
        <v>6</v>
      </c>
      <c r="B23" s="1376" t="s">
        <v>513</v>
      </c>
      <c r="C23" s="755">
        <v>0</v>
      </c>
      <c r="D23" s="658">
        <v>0</v>
      </c>
      <c r="E23" s="755">
        <f>SUM(C23*8)</f>
        <v>0</v>
      </c>
      <c r="F23" s="755"/>
      <c r="G23" s="755"/>
      <c r="H23" s="755"/>
      <c r="I23" s="755"/>
      <c r="J23" s="755"/>
      <c r="K23" s="658"/>
      <c r="L23" s="877"/>
      <c r="M23" s="878"/>
      <c r="N23" s="877"/>
      <c r="O23" s="877"/>
      <c r="P23" s="877"/>
      <c r="Q23" s="877"/>
      <c r="R23" s="877"/>
      <c r="S23" s="877"/>
      <c r="T23" s="877"/>
      <c r="U23" s="658">
        <v>0</v>
      </c>
      <c r="V23" s="658">
        <v>0</v>
      </c>
      <c r="W23" s="658">
        <v>0</v>
      </c>
      <c r="X23" s="755"/>
      <c r="Y23" s="658">
        <v>0</v>
      </c>
      <c r="Z23" s="658" t="e">
        <f t="shared" si="16"/>
        <v>#DIV/0!</v>
      </c>
      <c r="AA23" s="755"/>
      <c r="AC23" s="755">
        <v>1</v>
      </c>
      <c r="AD23" s="657" t="s">
        <v>29</v>
      </c>
      <c r="AE23" s="755">
        <v>331</v>
      </c>
      <c r="AF23" s="658">
        <v>465.68</v>
      </c>
      <c r="AG23" s="755">
        <f>SUM(AE23)*8</f>
        <v>2648</v>
      </c>
      <c r="AH23" s="755"/>
      <c r="AI23" s="755"/>
      <c r="AJ23" s="755"/>
      <c r="AK23" s="755"/>
      <c r="AL23" s="755"/>
      <c r="AM23" s="658"/>
      <c r="AN23" s="877"/>
      <c r="AO23" s="878"/>
      <c r="AP23" s="877"/>
      <c r="AQ23" s="877"/>
      <c r="AR23" s="877"/>
      <c r="AS23" s="877"/>
      <c r="AT23" s="877"/>
      <c r="AU23" s="877"/>
      <c r="AV23" s="878"/>
      <c r="AW23" s="658">
        <f aca="true" t="shared" si="41" ref="AW23:AY28">SUM(AN23/AE23)*100</f>
        <v>0</v>
      </c>
      <c r="AX23" s="658">
        <f t="shared" si="41"/>
        <v>0</v>
      </c>
      <c r="AY23" s="658">
        <f t="shared" si="41"/>
        <v>0</v>
      </c>
      <c r="AZ23" s="755"/>
      <c r="BA23" s="658" t="e">
        <f t="shared" si="2"/>
        <v>#DIV/0!</v>
      </c>
      <c r="BB23" s="771" t="e">
        <f aca="true" t="shared" si="42" ref="BB23:BB28">SUM(AO23*4)/AN23</f>
        <v>#DIV/0!</v>
      </c>
      <c r="BC23" s="772"/>
      <c r="BD23" s="46"/>
      <c r="BE23" s="755">
        <v>1</v>
      </c>
      <c r="BF23" s="657" t="s">
        <v>29</v>
      </c>
      <c r="BG23" s="755">
        <v>221</v>
      </c>
      <c r="BH23" s="658">
        <v>310.452</v>
      </c>
      <c r="BI23" s="755">
        <f>SUM(BG23)*8</f>
        <v>1768</v>
      </c>
      <c r="BJ23" s="755"/>
      <c r="BK23" s="755"/>
      <c r="BL23" s="755"/>
      <c r="BM23" s="755"/>
      <c r="BN23" s="755"/>
      <c r="BO23" s="658"/>
      <c r="BP23" s="877"/>
      <c r="BQ23" s="878"/>
      <c r="BR23" s="877"/>
      <c r="BS23" s="877"/>
      <c r="BT23" s="877"/>
      <c r="BU23" s="877"/>
      <c r="BV23" s="877"/>
      <c r="BW23" s="877"/>
      <c r="BX23" s="877"/>
      <c r="BY23" s="658">
        <f aca="true" t="shared" si="43" ref="BY23:CA28">SUM(BP23/BG23)*100</f>
        <v>0</v>
      </c>
      <c r="BZ23" s="658">
        <f t="shared" si="43"/>
        <v>0</v>
      </c>
      <c r="CA23" s="658">
        <f t="shared" si="43"/>
        <v>0</v>
      </c>
      <c r="CB23" s="755"/>
      <c r="CC23" s="658" t="e">
        <f t="shared" si="20"/>
        <v>#DIV/0!</v>
      </c>
      <c r="CD23" s="776" t="e">
        <f t="shared" si="29"/>
        <v>#DIV/0!</v>
      </c>
      <c r="CE23" s="772"/>
      <c r="CF23" s="44"/>
      <c r="CG23" s="645">
        <v>1</v>
      </c>
      <c r="CH23" s="128" t="s">
        <v>29</v>
      </c>
      <c r="CI23" s="930">
        <f aca="true" t="shared" si="44" ref="CI23:CU27">SUM(C23+AE23+BG23)</f>
        <v>552</v>
      </c>
      <c r="CJ23" s="931">
        <f t="shared" si="44"/>
        <v>776.1320000000001</v>
      </c>
      <c r="CK23" s="930">
        <f t="shared" si="44"/>
        <v>4416</v>
      </c>
      <c r="CL23" s="998">
        <f t="shared" si="44"/>
        <v>0</v>
      </c>
      <c r="CM23" s="998">
        <f t="shared" si="44"/>
        <v>0</v>
      </c>
      <c r="CN23" s="998">
        <f t="shared" si="44"/>
        <v>0</v>
      </c>
      <c r="CO23" s="998">
        <f t="shared" si="44"/>
        <v>0</v>
      </c>
      <c r="CP23" s="998">
        <f t="shared" si="44"/>
        <v>0</v>
      </c>
      <c r="CQ23" s="999">
        <f t="shared" si="44"/>
        <v>0</v>
      </c>
      <c r="CR23" s="998">
        <f t="shared" si="44"/>
        <v>0</v>
      </c>
      <c r="CS23" s="999">
        <f t="shared" si="44"/>
        <v>0</v>
      </c>
      <c r="CT23" s="998">
        <f t="shared" si="44"/>
        <v>0</v>
      </c>
      <c r="CU23" s="998">
        <f t="shared" si="44"/>
        <v>0</v>
      </c>
      <c r="CV23" s="999">
        <f aca="true" t="shared" si="45" ref="CV23:CZ27">SUM(P23+AR23+BT23)</f>
        <v>0</v>
      </c>
      <c r="CW23" s="998">
        <f t="shared" si="45"/>
        <v>0</v>
      </c>
      <c r="CX23" s="999">
        <f t="shared" si="45"/>
        <v>0</v>
      </c>
      <c r="CY23" s="998">
        <f t="shared" si="45"/>
        <v>0</v>
      </c>
      <c r="CZ23" s="999">
        <f t="shared" si="45"/>
        <v>0</v>
      </c>
      <c r="DA23" s="720">
        <f aca="true" t="shared" si="46" ref="DA23:DC28">SUM(CR23/CI23)*100</f>
        <v>0</v>
      </c>
      <c r="DB23" s="720">
        <f t="shared" si="46"/>
        <v>0</v>
      </c>
      <c r="DC23" s="720">
        <f t="shared" si="46"/>
        <v>0</v>
      </c>
      <c r="DD23" s="998">
        <f>SUM(X23+AZ23+CB23)</f>
        <v>0</v>
      </c>
      <c r="DE23" s="999">
        <f>_xlfn.IFERROR(SUM(CS23/CR23),0)</f>
        <v>0</v>
      </c>
      <c r="DF23" s="1017">
        <f>_xlfn.IFERROR(SUM(CS23*4)/CR23,0)</f>
        <v>0</v>
      </c>
      <c r="DG23" s="1004">
        <f>SUM(AA23+BC23+CE23)</f>
        <v>0</v>
      </c>
      <c r="DH23" s="999"/>
      <c r="DI23" s="721">
        <f>SUM('Finance statement'!I22)</f>
        <v>282.41999999999996</v>
      </c>
      <c r="DK23" s="72"/>
    </row>
    <row r="24" spans="1:115" ht="39.75" customHeight="1">
      <c r="A24" s="755">
        <v>7</v>
      </c>
      <c r="B24" s="657" t="s">
        <v>30</v>
      </c>
      <c r="C24" s="755">
        <v>2294</v>
      </c>
      <c r="D24" s="658">
        <v>3321.96</v>
      </c>
      <c r="E24" s="755">
        <f>SUM(C24*8)</f>
        <v>18352</v>
      </c>
      <c r="F24" s="755">
        <v>537</v>
      </c>
      <c r="G24" s="755">
        <v>22</v>
      </c>
      <c r="H24" s="755">
        <v>13</v>
      </c>
      <c r="I24" s="755">
        <v>10</v>
      </c>
      <c r="J24" s="755">
        <v>17</v>
      </c>
      <c r="K24" s="658">
        <v>80.98</v>
      </c>
      <c r="L24" s="877">
        <v>14</v>
      </c>
      <c r="M24" s="878">
        <v>34.22</v>
      </c>
      <c r="N24" s="877">
        <v>104</v>
      </c>
      <c r="O24" s="877">
        <v>0</v>
      </c>
      <c r="P24" s="877">
        <v>0</v>
      </c>
      <c r="Q24" s="877">
        <v>0</v>
      </c>
      <c r="R24" s="877"/>
      <c r="S24" s="877"/>
      <c r="T24" s="877"/>
      <c r="U24" s="658">
        <f aca="true" t="shared" si="47" ref="U24:W28">SUM(L24/C24)*100</f>
        <v>0.6102877070619006</v>
      </c>
      <c r="V24" s="658">
        <f t="shared" si="47"/>
        <v>1.030114751532228</v>
      </c>
      <c r="W24" s="658">
        <f t="shared" si="47"/>
        <v>0.5666957279860506</v>
      </c>
      <c r="X24" s="755"/>
      <c r="Y24" s="658">
        <f t="shared" si="15"/>
        <v>2.4442857142857144</v>
      </c>
      <c r="Z24" s="658">
        <f t="shared" si="16"/>
        <v>9.777142857142858</v>
      </c>
      <c r="AA24" s="755"/>
      <c r="AC24" s="755">
        <v>2</v>
      </c>
      <c r="AD24" s="657" t="s">
        <v>30</v>
      </c>
      <c r="AE24" s="755">
        <v>2294</v>
      </c>
      <c r="AF24" s="658">
        <v>3321.96</v>
      </c>
      <c r="AG24" s="755">
        <f>SUM(AE24)*8</f>
        <v>18352</v>
      </c>
      <c r="AH24" s="755">
        <v>324</v>
      </c>
      <c r="AI24" s="755">
        <v>35</v>
      </c>
      <c r="AJ24" s="755">
        <v>17</v>
      </c>
      <c r="AK24" s="755"/>
      <c r="AL24" s="755">
        <v>18</v>
      </c>
      <c r="AM24" s="658">
        <v>86.97</v>
      </c>
      <c r="AN24" s="877">
        <v>5</v>
      </c>
      <c r="AO24" s="878">
        <v>28.29</v>
      </c>
      <c r="AP24" s="877">
        <v>40</v>
      </c>
      <c r="AQ24" s="877">
        <v>0</v>
      </c>
      <c r="AR24" s="877">
        <v>0</v>
      </c>
      <c r="AS24" s="877">
        <v>0</v>
      </c>
      <c r="AT24" s="877"/>
      <c r="AU24" s="877"/>
      <c r="AV24" s="877"/>
      <c r="AW24" s="658">
        <f t="shared" si="41"/>
        <v>0.2179598953792502</v>
      </c>
      <c r="AX24" s="658">
        <f t="shared" si="41"/>
        <v>0.8516056785752988</v>
      </c>
      <c r="AY24" s="658">
        <f t="shared" si="41"/>
        <v>0.2179598953792502</v>
      </c>
      <c r="AZ24" s="755"/>
      <c r="BA24" s="658">
        <f>SUM(AO24/AN24)</f>
        <v>5.6579999999999995</v>
      </c>
      <c r="BB24" s="771">
        <f t="shared" si="42"/>
        <v>22.631999999999998</v>
      </c>
      <c r="BC24" s="755"/>
      <c r="BD24" s="46"/>
      <c r="BE24" s="755">
        <v>2</v>
      </c>
      <c r="BF24" s="657" t="s">
        <v>30</v>
      </c>
      <c r="BG24" s="755">
        <v>3060</v>
      </c>
      <c r="BH24" s="658">
        <v>4429.27</v>
      </c>
      <c r="BI24" s="755">
        <f>SUM(BG24)*8</f>
        <v>24480</v>
      </c>
      <c r="BJ24" s="755">
        <v>6968</v>
      </c>
      <c r="BK24" s="755">
        <v>929</v>
      </c>
      <c r="BL24" s="755">
        <v>874</v>
      </c>
      <c r="BM24" s="755">
        <v>721</v>
      </c>
      <c r="BN24" s="755">
        <v>489</v>
      </c>
      <c r="BO24" s="658">
        <v>386.9</v>
      </c>
      <c r="BP24" s="877">
        <v>92</v>
      </c>
      <c r="BQ24" s="878">
        <v>212.49</v>
      </c>
      <c r="BR24" s="877">
        <v>736</v>
      </c>
      <c r="BS24" s="877">
        <v>0</v>
      </c>
      <c r="BT24" s="877">
        <v>0</v>
      </c>
      <c r="BU24" s="877">
        <v>0</v>
      </c>
      <c r="BV24" s="877"/>
      <c r="BW24" s="877"/>
      <c r="BX24" s="877"/>
      <c r="BY24" s="658">
        <f t="shared" si="43"/>
        <v>3.0065359477124183</v>
      </c>
      <c r="BZ24" s="658">
        <f t="shared" si="43"/>
        <v>4.797404538445387</v>
      </c>
      <c r="CA24" s="658">
        <f t="shared" si="43"/>
        <v>3.0065359477124183</v>
      </c>
      <c r="CB24" s="755"/>
      <c r="CC24" s="658">
        <f t="shared" si="20"/>
        <v>2.3096739130434782</v>
      </c>
      <c r="CD24" s="776">
        <f t="shared" si="29"/>
        <v>9.238695652173913</v>
      </c>
      <c r="CE24" s="772"/>
      <c r="CF24" s="44"/>
      <c r="CG24" s="645">
        <v>2</v>
      </c>
      <c r="CH24" s="128" t="s">
        <v>30</v>
      </c>
      <c r="CI24" s="930">
        <f t="shared" si="44"/>
        <v>7648</v>
      </c>
      <c r="CJ24" s="658">
        <f t="shared" si="44"/>
        <v>11073.19</v>
      </c>
      <c r="CK24" s="930">
        <f t="shared" si="44"/>
        <v>61184</v>
      </c>
      <c r="CL24" s="998">
        <f t="shared" si="44"/>
        <v>7829</v>
      </c>
      <c r="CM24" s="998">
        <f t="shared" si="44"/>
        <v>986</v>
      </c>
      <c r="CN24" s="998">
        <f t="shared" si="44"/>
        <v>904</v>
      </c>
      <c r="CO24" s="998">
        <f t="shared" si="44"/>
        <v>731</v>
      </c>
      <c r="CP24" s="998">
        <f t="shared" si="44"/>
        <v>524</v>
      </c>
      <c r="CQ24" s="999">
        <f t="shared" si="44"/>
        <v>554.8499999999999</v>
      </c>
      <c r="CR24" s="998">
        <f t="shared" si="44"/>
        <v>111</v>
      </c>
      <c r="CS24" s="999">
        <f t="shared" si="44"/>
        <v>275</v>
      </c>
      <c r="CT24" s="998">
        <f t="shared" si="44"/>
        <v>880</v>
      </c>
      <c r="CU24" s="998">
        <f>SUM(O24+AQ24+BS24)</f>
        <v>0</v>
      </c>
      <c r="CV24" s="999">
        <f t="shared" si="45"/>
        <v>0</v>
      </c>
      <c r="CW24" s="998">
        <f t="shared" si="45"/>
        <v>0</v>
      </c>
      <c r="CX24" s="999">
        <f t="shared" si="45"/>
        <v>0</v>
      </c>
      <c r="CY24" s="998">
        <f t="shared" si="45"/>
        <v>0</v>
      </c>
      <c r="CZ24" s="999">
        <f t="shared" si="45"/>
        <v>0</v>
      </c>
      <c r="DA24" s="999">
        <f t="shared" si="46"/>
        <v>1.4513598326359833</v>
      </c>
      <c r="DB24" s="720">
        <f t="shared" si="46"/>
        <v>2.483475854744658</v>
      </c>
      <c r="DC24" s="999">
        <f t="shared" si="46"/>
        <v>1.4382845188284519</v>
      </c>
      <c r="DD24" s="998">
        <f>SUM(X24+AZ24+CB24)</f>
        <v>0</v>
      </c>
      <c r="DE24" s="999">
        <f>_xlfn.IFERROR(SUM(CS24/CR24),0)</f>
        <v>2.4774774774774775</v>
      </c>
      <c r="DF24" s="1017">
        <f>_xlfn.IFERROR(SUM(CS24*4)/CR24,0)</f>
        <v>9.90990990990991</v>
      </c>
      <c r="DG24" s="1004">
        <f>SUM(AA24+BC24+CE24)</f>
        <v>0</v>
      </c>
      <c r="DH24" s="999"/>
      <c r="DI24" s="721">
        <f>SUM('Finance statement'!I23)</f>
        <v>3519.209999999999</v>
      </c>
      <c r="DK24" s="72"/>
    </row>
    <row r="25" spans="1:115" ht="39.75" customHeight="1">
      <c r="A25" s="755">
        <v>3</v>
      </c>
      <c r="B25" s="657" t="s">
        <v>31</v>
      </c>
      <c r="C25" s="755">
        <v>1274</v>
      </c>
      <c r="D25" s="658">
        <v>1766.38</v>
      </c>
      <c r="E25" s="755">
        <f>SUM(C25*8)</f>
        <v>10192</v>
      </c>
      <c r="F25" s="755">
        <v>1845</v>
      </c>
      <c r="G25" s="755">
        <v>815</v>
      </c>
      <c r="H25" s="755">
        <v>732</v>
      </c>
      <c r="I25" s="755">
        <v>582</v>
      </c>
      <c r="J25" s="755">
        <v>64</v>
      </c>
      <c r="K25" s="658">
        <v>211.53</v>
      </c>
      <c r="L25" s="877">
        <v>64</v>
      </c>
      <c r="M25" s="878">
        <v>211.53</v>
      </c>
      <c r="N25" s="877">
        <v>320</v>
      </c>
      <c r="O25" s="877">
        <v>11</v>
      </c>
      <c r="P25" s="878">
        <v>15.26</v>
      </c>
      <c r="Q25" s="877">
        <v>11</v>
      </c>
      <c r="R25" s="877">
        <v>15.26</v>
      </c>
      <c r="S25" s="877">
        <v>13</v>
      </c>
      <c r="T25" s="877">
        <v>18.03</v>
      </c>
      <c r="U25" s="658">
        <f t="shared" si="47"/>
        <v>5.023547880690738</v>
      </c>
      <c r="V25" s="658">
        <f t="shared" si="47"/>
        <v>11.975339394694233</v>
      </c>
      <c r="W25" s="658">
        <f t="shared" si="47"/>
        <v>3.139717425431711</v>
      </c>
      <c r="X25" s="755">
        <v>241</v>
      </c>
      <c r="Y25" s="658">
        <f t="shared" si="15"/>
        <v>3.30515625</v>
      </c>
      <c r="Z25" s="658">
        <f t="shared" si="16"/>
        <v>13.220625</v>
      </c>
      <c r="AA25" s="755"/>
      <c r="AC25" s="755">
        <v>3</v>
      </c>
      <c r="AD25" s="657" t="s">
        <v>31</v>
      </c>
      <c r="AE25" s="755">
        <v>1273</v>
      </c>
      <c r="AF25" s="658">
        <v>1766.38</v>
      </c>
      <c r="AG25" s="755">
        <f>SUM(AE25)*8</f>
        <v>10184</v>
      </c>
      <c r="AH25" s="755">
        <v>1911</v>
      </c>
      <c r="AI25" s="755">
        <v>618</v>
      </c>
      <c r="AJ25" s="755">
        <v>512</v>
      </c>
      <c r="AK25" s="755">
        <v>423</v>
      </c>
      <c r="AL25" s="755">
        <v>70</v>
      </c>
      <c r="AM25" s="658">
        <v>122.12</v>
      </c>
      <c r="AN25" s="877">
        <v>70</v>
      </c>
      <c r="AO25" s="878">
        <v>122.12</v>
      </c>
      <c r="AP25" s="877">
        <v>350</v>
      </c>
      <c r="AQ25" s="877">
        <v>10</v>
      </c>
      <c r="AR25" s="877">
        <v>13.87</v>
      </c>
      <c r="AS25" s="877">
        <v>12</v>
      </c>
      <c r="AT25" s="877">
        <v>16.64</v>
      </c>
      <c r="AU25" s="877">
        <v>9</v>
      </c>
      <c r="AV25" s="877">
        <v>12.48</v>
      </c>
      <c r="AW25" s="658">
        <f t="shared" si="41"/>
        <v>5.498821681068343</v>
      </c>
      <c r="AX25" s="658">
        <f t="shared" si="41"/>
        <v>6.913574655510139</v>
      </c>
      <c r="AY25" s="658">
        <f t="shared" si="41"/>
        <v>3.4367635506677137</v>
      </c>
      <c r="AZ25" s="755">
        <v>181</v>
      </c>
      <c r="BA25" s="658">
        <f t="shared" si="2"/>
        <v>1.7445714285714287</v>
      </c>
      <c r="BB25" s="771">
        <f t="shared" si="42"/>
        <v>6.978285714285715</v>
      </c>
      <c r="BC25" s="772"/>
      <c r="BD25" s="46"/>
      <c r="BE25" s="755">
        <v>3</v>
      </c>
      <c r="BF25" s="657" t="s">
        <v>31</v>
      </c>
      <c r="BG25" s="755">
        <v>1698</v>
      </c>
      <c r="BH25" s="658">
        <v>2355.1760000000004</v>
      </c>
      <c r="BI25" s="755">
        <f>SUM(BG25)*8</f>
        <v>13584</v>
      </c>
      <c r="BJ25" s="755">
        <v>4062</v>
      </c>
      <c r="BK25" s="755">
        <v>1412</v>
      </c>
      <c r="BL25" s="755">
        <v>1260</v>
      </c>
      <c r="BM25" s="755">
        <v>805</v>
      </c>
      <c r="BN25" s="755">
        <v>365</v>
      </c>
      <c r="BO25" s="658">
        <v>670.98</v>
      </c>
      <c r="BP25" s="877">
        <v>351</v>
      </c>
      <c r="BQ25" s="878">
        <v>615.48</v>
      </c>
      <c r="BR25" s="877">
        <v>1755</v>
      </c>
      <c r="BS25" s="877">
        <v>22</v>
      </c>
      <c r="BT25" s="877">
        <v>30.51</v>
      </c>
      <c r="BU25" s="877">
        <v>27</v>
      </c>
      <c r="BV25" s="877">
        <v>37.45</v>
      </c>
      <c r="BW25" s="877">
        <v>35</v>
      </c>
      <c r="BX25" s="877">
        <v>48.55</v>
      </c>
      <c r="BY25" s="658">
        <f t="shared" si="43"/>
        <v>20.671378091872793</v>
      </c>
      <c r="BZ25" s="658">
        <f t="shared" si="43"/>
        <v>26.13307880175409</v>
      </c>
      <c r="CA25" s="658">
        <f t="shared" si="43"/>
        <v>12.919611307420494</v>
      </c>
      <c r="CB25" s="755">
        <v>298</v>
      </c>
      <c r="CC25" s="658">
        <f t="shared" si="20"/>
        <v>1.7535042735042736</v>
      </c>
      <c r="CD25" s="776">
        <f t="shared" si="29"/>
        <v>7.0140170940170945</v>
      </c>
      <c r="CE25" s="772"/>
      <c r="CF25" s="44"/>
      <c r="CG25" s="645">
        <v>3</v>
      </c>
      <c r="CH25" s="128" t="s">
        <v>31</v>
      </c>
      <c r="CI25" s="930">
        <f t="shared" si="44"/>
        <v>4245</v>
      </c>
      <c r="CJ25" s="931">
        <f t="shared" si="44"/>
        <v>5887.936000000001</v>
      </c>
      <c r="CK25" s="930">
        <f t="shared" si="44"/>
        <v>33960</v>
      </c>
      <c r="CL25" s="998">
        <f t="shared" si="44"/>
        <v>7818</v>
      </c>
      <c r="CM25" s="998">
        <f t="shared" si="44"/>
        <v>2845</v>
      </c>
      <c r="CN25" s="998">
        <f t="shared" si="44"/>
        <v>2504</v>
      </c>
      <c r="CO25" s="998">
        <f t="shared" si="44"/>
        <v>1810</v>
      </c>
      <c r="CP25" s="998">
        <f t="shared" si="44"/>
        <v>499</v>
      </c>
      <c r="CQ25" s="999">
        <f t="shared" si="44"/>
        <v>1004.63</v>
      </c>
      <c r="CR25" s="998">
        <f t="shared" si="44"/>
        <v>485</v>
      </c>
      <c r="CS25" s="999">
        <f t="shared" si="44"/>
        <v>949.13</v>
      </c>
      <c r="CT25" s="998">
        <f t="shared" si="44"/>
        <v>2425</v>
      </c>
      <c r="CU25" s="998">
        <f>SUM(O25+AQ25+BS25)</f>
        <v>43</v>
      </c>
      <c r="CV25" s="999">
        <f t="shared" si="45"/>
        <v>59.64</v>
      </c>
      <c r="CW25" s="998">
        <f t="shared" si="45"/>
        <v>50</v>
      </c>
      <c r="CX25" s="999">
        <f t="shared" si="45"/>
        <v>69.35</v>
      </c>
      <c r="CY25" s="998">
        <f t="shared" si="45"/>
        <v>57</v>
      </c>
      <c r="CZ25" s="999">
        <f t="shared" si="45"/>
        <v>79.06</v>
      </c>
      <c r="DA25" s="999">
        <f t="shared" si="46"/>
        <v>11.42520612485277</v>
      </c>
      <c r="DB25" s="720">
        <f t="shared" si="46"/>
        <v>16.11991027076381</v>
      </c>
      <c r="DC25" s="999">
        <f t="shared" si="46"/>
        <v>7.140753828032979</v>
      </c>
      <c r="DD25" s="998">
        <f>SUM(X25+AZ25+CB25)</f>
        <v>720</v>
      </c>
      <c r="DE25" s="999">
        <f>_xlfn.IFERROR(SUM(CS25/CR25),0)</f>
        <v>1.9569690721649484</v>
      </c>
      <c r="DF25" s="1017">
        <f>_xlfn.IFERROR(SUM(CS25*4)/CR25,0)</f>
        <v>7.827876288659794</v>
      </c>
      <c r="DG25" s="1004">
        <f>SUM(AA25+BC25+CE25)</f>
        <v>0</v>
      </c>
      <c r="DH25" s="999"/>
      <c r="DI25" s="721">
        <f>SUM('Finance statement'!I24)</f>
        <v>728.0200000000001</v>
      </c>
      <c r="DK25" s="72"/>
    </row>
    <row r="26" spans="1:115" ht="40.5" customHeight="1">
      <c r="A26" s="755">
        <v>8</v>
      </c>
      <c r="B26" s="657" t="s">
        <v>32</v>
      </c>
      <c r="C26" s="755">
        <v>1576</v>
      </c>
      <c r="D26" s="658">
        <v>2177.59</v>
      </c>
      <c r="E26" s="755">
        <f>SUM(C26*8)</f>
        <v>12608</v>
      </c>
      <c r="F26" s="755">
        <v>3229</v>
      </c>
      <c r="G26" s="755">
        <v>3229</v>
      </c>
      <c r="H26" s="755">
        <v>103</v>
      </c>
      <c r="I26" s="755"/>
      <c r="J26" s="755">
        <v>54</v>
      </c>
      <c r="K26" s="658">
        <v>99.51</v>
      </c>
      <c r="L26" s="877">
        <v>48</v>
      </c>
      <c r="M26" s="878">
        <v>87.72</v>
      </c>
      <c r="N26" s="877">
        <v>384</v>
      </c>
      <c r="O26" s="877">
        <v>7</v>
      </c>
      <c r="P26" s="877">
        <v>12.01</v>
      </c>
      <c r="Q26" s="877"/>
      <c r="R26" s="877"/>
      <c r="S26" s="877"/>
      <c r="T26" s="877"/>
      <c r="U26" s="658">
        <f t="shared" si="47"/>
        <v>3.0456852791878175</v>
      </c>
      <c r="V26" s="658">
        <f t="shared" si="47"/>
        <v>4.0283065223481005</v>
      </c>
      <c r="W26" s="658">
        <f t="shared" si="47"/>
        <v>3.0456852791878175</v>
      </c>
      <c r="X26" s="755">
        <v>31</v>
      </c>
      <c r="Y26" s="658">
        <f t="shared" si="15"/>
        <v>1.8275</v>
      </c>
      <c r="Z26" s="658">
        <f t="shared" si="16"/>
        <v>7.31</v>
      </c>
      <c r="AA26" s="755"/>
      <c r="AC26" s="755">
        <v>4</v>
      </c>
      <c r="AD26" s="657" t="s">
        <v>32</v>
      </c>
      <c r="AE26" s="755">
        <v>1576</v>
      </c>
      <c r="AF26" s="658">
        <v>2177.59</v>
      </c>
      <c r="AG26" s="755">
        <f>SUM(AE26)*8</f>
        <v>12608</v>
      </c>
      <c r="AH26" s="755">
        <v>7320</v>
      </c>
      <c r="AI26" s="755">
        <v>6182</v>
      </c>
      <c r="AJ26" s="755">
        <v>112</v>
      </c>
      <c r="AK26" s="755">
        <v>112</v>
      </c>
      <c r="AL26" s="755">
        <v>318</v>
      </c>
      <c r="AM26" s="658">
        <v>600.1</v>
      </c>
      <c r="AN26" s="877">
        <v>211</v>
      </c>
      <c r="AO26" s="878">
        <v>390.8</v>
      </c>
      <c r="AP26" s="877">
        <v>1372</v>
      </c>
      <c r="AQ26" s="877">
        <v>31</v>
      </c>
      <c r="AR26" s="877">
        <v>51.64</v>
      </c>
      <c r="AS26" s="877">
        <v>23</v>
      </c>
      <c r="AT26" s="877">
        <v>25.07</v>
      </c>
      <c r="AU26" s="877">
        <v>55</v>
      </c>
      <c r="AV26" s="878">
        <v>137.31</v>
      </c>
      <c r="AW26" s="658">
        <f t="shared" si="41"/>
        <v>13.388324873096447</v>
      </c>
      <c r="AX26" s="658">
        <f t="shared" si="41"/>
        <v>17.94644538228041</v>
      </c>
      <c r="AY26" s="658">
        <f t="shared" si="41"/>
        <v>10.881979695431472</v>
      </c>
      <c r="AZ26" s="755">
        <v>63</v>
      </c>
      <c r="BA26" s="658">
        <f t="shared" si="2"/>
        <v>1.852132701421801</v>
      </c>
      <c r="BB26" s="771">
        <f t="shared" si="42"/>
        <v>7.408530805687204</v>
      </c>
      <c r="BC26" s="772"/>
      <c r="BD26" s="46"/>
      <c r="BE26" s="755">
        <v>4</v>
      </c>
      <c r="BF26" s="657" t="s">
        <v>32</v>
      </c>
      <c r="BG26" s="755">
        <v>2101</v>
      </c>
      <c r="BH26" s="658">
        <v>2903.452</v>
      </c>
      <c r="BI26" s="755">
        <f>SUM(BG26)*8</f>
        <v>16808</v>
      </c>
      <c r="BJ26" s="755">
        <v>13672</v>
      </c>
      <c r="BK26" s="755">
        <v>11175</v>
      </c>
      <c r="BL26" s="755"/>
      <c r="BM26" s="755"/>
      <c r="BN26" s="755">
        <v>657</v>
      </c>
      <c r="BO26" s="658">
        <v>1137.61</v>
      </c>
      <c r="BP26" s="877">
        <v>472</v>
      </c>
      <c r="BQ26" s="878">
        <v>828.03</v>
      </c>
      <c r="BR26" s="877">
        <v>3776</v>
      </c>
      <c r="BS26" s="877">
        <v>32</v>
      </c>
      <c r="BT26" s="877">
        <v>49.32</v>
      </c>
      <c r="BU26" s="877">
        <v>18</v>
      </c>
      <c r="BV26" s="877">
        <v>21.19</v>
      </c>
      <c r="BW26" s="877">
        <v>65</v>
      </c>
      <c r="BX26" s="877">
        <v>84.32</v>
      </c>
      <c r="BY26" s="658">
        <f t="shared" si="43"/>
        <v>22.465492622560685</v>
      </c>
      <c r="BZ26" s="658">
        <f t="shared" si="43"/>
        <v>28.518811401049504</v>
      </c>
      <c r="CA26" s="658">
        <f t="shared" si="43"/>
        <v>22.465492622560685</v>
      </c>
      <c r="CB26" s="755">
        <v>103</v>
      </c>
      <c r="CC26" s="658" t="s">
        <v>397</v>
      </c>
      <c r="CD26" s="776">
        <f t="shared" si="29"/>
        <v>7.017203389830509</v>
      </c>
      <c r="CE26" s="772"/>
      <c r="CF26" s="44"/>
      <c r="CG26" s="645">
        <v>4</v>
      </c>
      <c r="CH26" s="128" t="s">
        <v>32</v>
      </c>
      <c r="CI26" s="930">
        <f t="shared" si="44"/>
        <v>5253</v>
      </c>
      <c r="CJ26" s="931">
        <f t="shared" si="44"/>
        <v>7258.6320000000005</v>
      </c>
      <c r="CK26" s="930">
        <f t="shared" si="44"/>
        <v>42024</v>
      </c>
      <c r="CL26" s="998">
        <f t="shared" si="44"/>
        <v>24221</v>
      </c>
      <c r="CM26" s="998">
        <f t="shared" si="44"/>
        <v>20586</v>
      </c>
      <c r="CN26" s="998">
        <f t="shared" si="44"/>
        <v>215</v>
      </c>
      <c r="CO26" s="998">
        <f t="shared" si="44"/>
        <v>112</v>
      </c>
      <c r="CP26" s="998">
        <f t="shared" si="44"/>
        <v>1029</v>
      </c>
      <c r="CQ26" s="999">
        <f t="shared" si="44"/>
        <v>1837.2199999999998</v>
      </c>
      <c r="CR26" s="998">
        <f t="shared" si="44"/>
        <v>731</v>
      </c>
      <c r="CS26" s="999">
        <f t="shared" si="44"/>
        <v>1306.55</v>
      </c>
      <c r="CT26" s="998">
        <f t="shared" si="44"/>
        <v>5532</v>
      </c>
      <c r="CU26" s="998">
        <f>SUM(O26+AQ26+BS26)</f>
        <v>70</v>
      </c>
      <c r="CV26" s="999">
        <f t="shared" si="45"/>
        <v>112.97</v>
      </c>
      <c r="CW26" s="998">
        <f t="shared" si="45"/>
        <v>41</v>
      </c>
      <c r="CX26" s="999">
        <f t="shared" si="45"/>
        <v>46.260000000000005</v>
      </c>
      <c r="CY26" s="998">
        <f t="shared" si="45"/>
        <v>120</v>
      </c>
      <c r="CZ26" s="720">
        <f t="shared" si="45"/>
        <v>221.63</v>
      </c>
      <c r="DA26" s="999">
        <f t="shared" si="46"/>
        <v>13.915857605177994</v>
      </c>
      <c r="DB26" s="999">
        <f t="shared" si="46"/>
        <v>17.999948199605655</v>
      </c>
      <c r="DC26" s="720">
        <f t="shared" si="46"/>
        <v>13.163906339234725</v>
      </c>
      <c r="DD26" s="998">
        <f>SUM(X26+AZ26+CB26)</f>
        <v>197</v>
      </c>
      <c r="DE26" s="999">
        <f>_xlfn.IFERROR(SUM(CS26/CR26),0)</f>
        <v>1.7873461012311902</v>
      </c>
      <c r="DF26" s="1017">
        <f>_xlfn.IFERROR(SUM(CS26*4)/CR26,0)</f>
        <v>7.149384404924761</v>
      </c>
      <c r="DG26" s="1004">
        <f>SUM(AA26+BC26+CE26)</f>
        <v>0</v>
      </c>
      <c r="DH26" s="999">
        <v>0</v>
      </c>
      <c r="DI26" s="721">
        <f>SUM('Finance statement'!I25)</f>
        <v>355.9500000000003</v>
      </c>
      <c r="DK26" s="72"/>
    </row>
    <row r="27" spans="1:115" ht="42" customHeight="1" thickBot="1">
      <c r="A27" s="762">
        <v>5</v>
      </c>
      <c r="B27" s="752" t="s">
        <v>93</v>
      </c>
      <c r="C27" s="762">
        <v>725</v>
      </c>
      <c r="D27" s="763">
        <v>1083.19</v>
      </c>
      <c r="E27" s="762">
        <f>SUM(C27*8)</f>
        <v>5800</v>
      </c>
      <c r="F27" s="762">
        <v>2123</v>
      </c>
      <c r="G27" s="762">
        <v>957</v>
      </c>
      <c r="H27" s="762">
        <v>565</v>
      </c>
      <c r="I27" s="762">
        <v>287</v>
      </c>
      <c r="J27" s="762">
        <v>191</v>
      </c>
      <c r="K27" s="763">
        <v>410.86</v>
      </c>
      <c r="L27" s="879">
        <v>191</v>
      </c>
      <c r="M27" s="880">
        <v>410.86</v>
      </c>
      <c r="N27" s="879">
        <v>1528</v>
      </c>
      <c r="O27" s="879"/>
      <c r="P27" s="879"/>
      <c r="Q27" s="879"/>
      <c r="R27" s="879"/>
      <c r="S27" s="879"/>
      <c r="T27" s="879"/>
      <c r="U27" s="763">
        <f t="shared" si="47"/>
        <v>26.344827586206897</v>
      </c>
      <c r="V27" s="763">
        <f t="shared" si="47"/>
        <v>37.930556965998576</v>
      </c>
      <c r="W27" s="763">
        <f t="shared" si="47"/>
        <v>26.344827586206897</v>
      </c>
      <c r="X27" s="762">
        <v>500</v>
      </c>
      <c r="Y27" s="763">
        <f t="shared" si="15"/>
        <v>2.1510994764397906</v>
      </c>
      <c r="Z27" s="763">
        <f t="shared" si="16"/>
        <v>8.604397905759162</v>
      </c>
      <c r="AA27" s="762"/>
      <c r="AC27" s="762">
        <v>5</v>
      </c>
      <c r="AD27" s="752" t="s">
        <v>93</v>
      </c>
      <c r="AE27" s="762">
        <v>1694</v>
      </c>
      <c r="AF27" s="763">
        <v>2527.47</v>
      </c>
      <c r="AG27" s="755">
        <f>SUM(AE27)*8</f>
        <v>13552</v>
      </c>
      <c r="AH27" s="762">
        <v>4588</v>
      </c>
      <c r="AI27" s="762">
        <v>944</v>
      </c>
      <c r="AJ27" s="762">
        <v>580</v>
      </c>
      <c r="AK27" s="762">
        <v>580</v>
      </c>
      <c r="AL27" s="762">
        <v>533</v>
      </c>
      <c r="AM27" s="763">
        <v>817.61</v>
      </c>
      <c r="AN27" s="879">
        <v>309</v>
      </c>
      <c r="AO27" s="880">
        <v>448.02</v>
      </c>
      <c r="AP27" s="879">
        <v>2285</v>
      </c>
      <c r="AQ27" s="879"/>
      <c r="AR27" s="879"/>
      <c r="AS27" s="879"/>
      <c r="AT27" s="879"/>
      <c r="AU27" s="879"/>
      <c r="AV27" s="879"/>
      <c r="AW27" s="763">
        <f t="shared" si="41"/>
        <v>18.240850059031878</v>
      </c>
      <c r="AX27" s="763">
        <f t="shared" si="41"/>
        <v>17.726026421678593</v>
      </c>
      <c r="AY27" s="763">
        <f t="shared" si="41"/>
        <v>16.860979929161747</v>
      </c>
      <c r="AZ27" s="762">
        <v>567</v>
      </c>
      <c r="BA27" s="763">
        <f t="shared" si="2"/>
        <v>1.4499029126213592</v>
      </c>
      <c r="BB27" s="771">
        <f t="shared" si="42"/>
        <v>5.799611650485437</v>
      </c>
      <c r="BC27" s="774"/>
      <c r="BD27" s="46"/>
      <c r="BE27" s="762">
        <v>5</v>
      </c>
      <c r="BF27" s="752" t="s">
        <v>93</v>
      </c>
      <c r="BG27" s="762">
        <v>1613</v>
      </c>
      <c r="BH27" s="763">
        <v>2407.108</v>
      </c>
      <c r="BI27" s="755">
        <f>SUM(BG27)*8</f>
        <v>12904</v>
      </c>
      <c r="BJ27" s="762">
        <v>19482</v>
      </c>
      <c r="BK27" s="762">
        <v>6786</v>
      </c>
      <c r="BL27" s="762">
        <v>3433</v>
      </c>
      <c r="BM27" s="762">
        <v>1519</v>
      </c>
      <c r="BN27" s="762">
        <v>667</v>
      </c>
      <c r="BO27" s="763">
        <v>891.22</v>
      </c>
      <c r="BP27" s="879">
        <v>404</v>
      </c>
      <c r="BQ27" s="880">
        <v>601.96</v>
      </c>
      <c r="BR27" s="879">
        <v>3636</v>
      </c>
      <c r="BS27" s="879"/>
      <c r="BT27" s="879"/>
      <c r="BU27" s="879"/>
      <c r="BV27" s="879"/>
      <c r="BW27" s="879"/>
      <c r="BX27" s="879"/>
      <c r="BY27" s="658">
        <f t="shared" si="43"/>
        <v>25.04649721016739</v>
      </c>
      <c r="BZ27" s="763">
        <f t="shared" si="43"/>
        <v>25.00760248397662</v>
      </c>
      <c r="CA27" s="763">
        <f t="shared" si="43"/>
        <v>28.17730936143831</v>
      </c>
      <c r="CB27" s="762"/>
      <c r="CC27" s="763">
        <f t="shared" si="20"/>
        <v>1.49</v>
      </c>
      <c r="CD27" s="776">
        <f t="shared" si="29"/>
        <v>5.96</v>
      </c>
      <c r="CE27" s="774"/>
      <c r="CF27" s="44"/>
      <c r="CG27" s="646">
        <v>5</v>
      </c>
      <c r="CH27" s="723" t="s">
        <v>93</v>
      </c>
      <c r="CI27" s="932">
        <f t="shared" si="44"/>
        <v>4032</v>
      </c>
      <c r="CJ27" s="933">
        <f t="shared" si="44"/>
        <v>6017.768</v>
      </c>
      <c r="CK27" s="932">
        <f t="shared" si="44"/>
        <v>32256</v>
      </c>
      <c r="CL27" s="1006">
        <f t="shared" si="44"/>
        <v>26193</v>
      </c>
      <c r="CM27" s="1006">
        <f t="shared" si="44"/>
        <v>8687</v>
      </c>
      <c r="CN27" s="1006">
        <f t="shared" si="44"/>
        <v>4578</v>
      </c>
      <c r="CO27" s="998">
        <f t="shared" si="44"/>
        <v>2386</v>
      </c>
      <c r="CP27" s="998">
        <f t="shared" si="44"/>
        <v>1391</v>
      </c>
      <c r="CQ27" s="999">
        <f t="shared" si="44"/>
        <v>2119.69</v>
      </c>
      <c r="CR27" s="998">
        <f t="shared" si="44"/>
        <v>904</v>
      </c>
      <c r="CS27" s="999">
        <f t="shared" si="44"/>
        <v>1460.8400000000001</v>
      </c>
      <c r="CT27" s="998">
        <f t="shared" si="44"/>
        <v>7449</v>
      </c>
      <c r="CU27" s="998">
        <f>SUM(O27+AQ27+BS27)</f>
        <v>0</v>
      </c>
      <c r="CV27" s="999">
        <f t="shared" si="45"/>
        <v>0</v>
      </c>
      <c r="CW27" s="998">
        <f t="shared" si="45"/>
        <v>0</v>
      </c>
      <c r="CX27" s="999">
        <f t="shared" si="45"/>
        <v>0</v>
      </c>
      <c r="CY27" s="998">
        <f t="shared" si="45"/>
        <v>0</v>
      </c>
      <c r="CZ27" s="999">
        <f t="shared" si="45"/>
        <v>0</v>
      </c>
      <c r="DA27" s="725">
        <f t="shared" si="46"/>
        <v>22.42063492063492</v>
      </c>
      <c r="DB27" s="725">
        <f>SUM(CS27/CJ27)*100</f>
        <v>24.27544564695748</v>
      </c>
      <c r="DC27" s="725">
        <f t="shared" si="46"/>
        <v>23.093377976190478</v>
      </c>
      <c r="DD27" s="755">
        <f>SUM(X27+AZ27+CB27)</f>
        <v>1067</v>
      </c>
      <c r="DE27" s="1007">
        <f>_xlfn.IFERROR(SUM(CS27/CR27),0)</f>
        <v>1.6159734513274338</v>
      </c>
      <c r="DF27" s="1020">
        <f>_xlfn.IFERROR(SUM(CS27*4)/CR27,0)</f>
        <v>6.463893805309735</v>
      </c>
      <c r="DG27" s="1011">
        <f>SUM(AA27+BC27+CE27)</f>
        <v>0</v>
      </c>
      <c r="DH27" s="1007"/>
      <c r="DI27" s="945">
        <f>SUM('Finance statement'!I26)</f>
        <v>408.73</v>
      </c>
      <c r="DK27" s="72"/>
    </row>
    <row r="28" spans="1:115" ht="39.75" customHeight="1" thickBot="1">
      <c r="A28" s="576">
        <v>9</v>
      </c>
      <c r="B28" s="374" t="s">
        <v>27</v>
      </c>
      <c r="C28" s="374">
        <f aca="true" t="shared" si="48" ref="C28:T28">SUM(C23:C27)</f>
        <v>5869</v>
      </c>
      <c r="D28" s="375">
        <f t="shared" si="48"/>
        <v>8349.12</v>
      </c>
      <c r="E28" s="374">
        <f t="shared" si="48"/>
        <v>46952</v>
      </c>
      <c r="F28" s="374">
        <f t="shared" si="48"/>
        <v>7734</v>
      </c>
      <c r="G28" s="374">
        <f t="shared" si="48"/>
        <v>5023</v>
      </c>
      <c r="H28" s="374">
        <f t="shared" si="48"/>
        <v>1413</v>
      </c>
      <c r="I28" s="374">
        <f t="shared" si="48"/>
        <v>879</v>
      </c>
      <c r="J28" s="374">
        <f t="shared" si="48"/>
        <v>326</v>
      </c>
      <c r="K28" s="374">
        <f t="shared" si="48"/>
        <v>802.88</v>
      </c>
      <c r="L28" s="374">
        <f t="shared" si="48"/>
        <v>317</v>
      </c>
      <c r="M28" s="374">
        <f t="shared" si="48"/>
        <v>744.33</v>
      </c>
      <c r="N28" s="374">
        <f t="shared" si="48"/>
        <v>2336</v>
      </c>
      <c r="O28" s="374">
        <f t="shared" si="48"/>
        <v>18</v>
      </c>
      <c r="P28" s="374">
        <f t="shared" si="48"/>
        <v>27.27</v>
      </c>
      <c r="Q28" s="374">
        <f t="shared" si="48"/>
        <v>11</v>
      </c>
      <c r="R28" s="374">
        <f t="shared" si="48"/>
        <v>15.26</v>
      </c>
      <c r="S28" s="374">
        <f t="shared" si="48"/>
        <v>13</v>
      </c>
      <c r="T28" s="374">
        <f t="shared" si="48"/>
        <v>18.03</v>
      </c>
      <c r="U28" s="375">
        <f t="shared" si="47"/>
        <v>5.4012608621570966</v>
      </c>
      <c r="V28" s="375">
        <f t="shared" si="47"/>
        <v>8.915071288950212</v>
      </c>
      <c r="W28" s="375">
        <f t="shared" si="47"/>
        <v>4.975293917192026</v>
      </c>
      <c r="X28" s="374">
        <f>SUM(X23:X27)</f>
        <v>772</v>
      </c>
      <c r="Y28" s="768">
        <f t="shared" si="15"/>
        <v>2.348044164037855</v>
      </c>
      <c r="Z28" s="908">
        <f t="shared" si="16"/>
        <v>9.39217665615142</v>
      </c>
      <c r="AA28" s="739">
        <f>SUM(AA23:AA27)</f>
        <v>0</v>
      </c>
      <c r="AC28" s="100"/>
      <c r="AD28" s="95" t="s">
        <v>27</v>
      </c>
      <c r="AE28" s="374">
        <f>SUM(AE23:AE27)</f>
        <v>7168</v>
      </c>
      <c r="AF28" s="375">
        <f>SUM(AF23:AF27)</f>
        <v>10259.08</v>
      </c>
      <c r="AG28" s="374">
        <f>SUM(AG23:AG27)</f>
        <v>57344</v>
      </c>
      <c r="AH28" s="374">
        <f>SUM(AH23:AH27)</f>
        <v>14143</v>
      </c>
      <c r="AI28" s="374">
        <f aca="true" t="shared" si="49" ref="AI28:AV28">SUM(AI23:AI27)</f>
        <v>7779</v>
      </c>
      <c r="AJ28" s="374">
        <f t="shared" si="49"/>
        <v>1221</v>
      </c>
      <c r="AK28" s="374">
        <f t="shared" si="49"/>
        <v>1115</v>
      </c>
      <c r="AL28" s="374">
        <f t="shared" si="49"/>
        <v>939</v>
      </c>
      <c r="AM28" s="374">
        <f t="shared" si="49"/>
        <v>1626.8000000000002</v>
      </c>
      <c r="AN28" s="866">
        <f t="shared" si="49"/>
        <v>595</v>
      </c>
      <c r="AO28" s="866">
        <f t="shared" si="49"/>
        <v>989.23</v>
      </c>
      <c r="AP28" s="866">
        <f t="shared" si="49"/>
        <v>4047</v>
      </c>
      <c r="AQ28" s="866">
        <f t="shared" si="49"/>
        <v>41</v>
      </c>
      <c r="AR28" s="925">
        <f t="shared" si="49"/>
        <v>65.51</v>
      </c>
      <c r="AS28" s="866">
        <f t="shared" si="49"/>
        <v>35</v>
      </c>
      <c r="AT28" s="925">
        <f t="shared" si="49"/>
        <v>41.71</v>
      </c>
      <c r="AU28" s="866">
        <f t="shared" si="49"/>
        <v>64</v>
      </c>
      <c r="AV28" s="925">
        <f t="shared" si="49"/>
        <v>149.79</v>
      </c>
      <c r="AW28" s="375">
        <f t="shared" si="41"/>
        <v>8.30078125</v>
      </c>
      <c r="AX28" s="375">
        <f t="shared" si="41"/>
        <v>9.642482561789166</v>
      </c>
      <c r="AY28" s="375">
        <f t="shared" si="41"/>
        <v>7.057407924107142</v>
      </c>
      <c r="AZ28" s="374">
        <f>SUM(AZ23:AZ27)</f>
        <v>811</v>
      </c>
      <c r="BA28" s="826">
        <f t="shared" si="2"/>
        <v>1.6625714285714286</v>
      </c>
      <c r="BB28" s="826">
        <f t="shared" si="42"/>
        <v>6.650285714285714</v>
      </c>
      <c r="BC28" s="374">
        <f>SUM(BC23:BC27)</f>
        <v>0</v>
      </c>
      <c r="BD28" s="47"/>
      <c r="BE28" s="8"/>
      <c r="BF28" s="38" t="s">
        <v>27</v>
      </c>
      <c r="BG28" s="374">
        <v>8693</v>
      </c>
      <c r="BH28" s="375">
        <f>SUM(BH23:BH27)</f>
        <v>12405.458000000002</v>
      </c>
      <c r="BI28" s="374">
        <f>SUM(BI23:BI27)</f>
        <v>69544</v>
      </c>
      <c r="BJ28" s="374">
        <f aca="true" t="shared" si="50" ref="BJ28:BX28">SUM(BJ23:BJ27)</f>
        <v>44184</v>
      </c>
      <c r="BK28" s="374">
        <f t="shared" si="50"/>
        <v>20302</v>
      </c>
      <c r="BL28" s="374">
        <f t="shared" si="50"/>
        <v>5567</v>
      </c>
      <c r="BM28" s="374">
        <f t="shared" si="50"/>
        <v>3045</v>
      </c>
      <c r="BN28" s="374">
        <f t="shared" si="50"/>
        <v>2178</v>
      </c>
      <c r="BO28" s="375">
        <f t="shared" si="50"/>
        <v>3086.71</v>
      </c>
      <c r="BP28" s="374">
        <f t="shared" si="50"/>
        <v>1319</v>
      </c>
      <c r="BQ28" s="375">
        <f t="shared" si="50"/>
        <v>2257.96</v>
      </c>
      <c r="BR28" s="374">
        <f t="shared" si="50"/>
        <v>9903</v>
      </c>
      <c r="BS28" s="374">
        <f t="shared" si="50"/>
        <v>54</v>
      </c>
      <c r="BT28" s="375">
        <f t="shared" si="50"/>
        <v>79.83</v>
      </c>
      <c r="BU28" s="374">
        <f t="shared" si="50"/>
        <v>45</v>
      </c>
      <c r="BV28" s="375">
        <f t="shared" si="50"/>
        <v>58.64</v>
      </c>
      <c r="BW28" s="374">
        <f t="shared" si="50"/>
        <v>100</v>
      </c>
      <c r="BX28" s="375">
        <f t="shared" si="50"/>
        <v>132.87</v>
      </c>
      <c r="BY28" s="375">
        <f t="shared" si="43"/>
        <v>15.173127803980213</v>
      </c>
      <c r="BZ28" s="375">
        <f t="shared" si="43"/>
        <v>18.20134331195188</v>
      </c>
      <c r="CA28" s="375">
        <f t="shared" si="43"/>
        <v>14.239905671229725</v>
      </c>
      <c r="CB28" s="374">
        <f>SUM(CB23:CB27)</f>
        <v>401</v>
      </c>
      <c r="CC28" s="775">
        <f t="shared" si="20"/>
        <v>1.7118726307808947</v>
      </c>
      <c r="CD28" s="768">
        <f>SUM(BQ28*4)/BP28</f>
        <v>6.847490523123579</v>
      </c>
      <c r="CE28" s="374">
        <f>SUM(CE23:CE27)</f>
        <v>0</v>
      </c>
      <c r="CF28" s="45"/>
      <c r="CG28" s="737"/>
      <c r="CH28" s="732" t="s">
        <v>27</v>
      </c>
      <c r="CI28" s="939">
        <f>SUM(C28+AE28+BG28)</f>
        <v>21730</v>
      </c>
      <c r="CJ28" s="375">
        <f>SUM(D28+AF28+BH28)</f>
        <v>31013.658000000003</v>
      </c>
      <c r="CK28" s="95">
        <f>SUM(E28+AG28+BI28)</f>
        <v>173840</v>
      </c>
      <c r="CL28" s="1023">
        <f>SUM(CL23:CL27)</f>
        <v>66061</v>
      </c>
      <c r="CM28" s="1023">
        <f aca="true" t="shared" si="51" ref="CM28:CZ28">SUM(CM23:CM27)</f>
        <v>33104</v>
      </c>
      <c r="CN28" s="1023">
        <f t="shared" si="51"/>
        <v>8201</v>
      </c>
      <c r="CO28" s="1023">
        <f t="shared" si="51"/>
        <v>5039</v>
      </c>
      <c r="CP28" s="1023">
        <f t="shared" si="51"/>
        <v>3443</v>
      </c>
      <c r="CQ28" s="1041">
        <f t="shared" si="51"/>
        <v>5516.389999999999</v>
      </c>
      <c r="CR28" s="1023">
        <f t="shared" si="51"/>
        <v>2231</v>
      </c>
      <c r="CS28" s="1041">
        <f t="shared" si="51"/>
        <v>3991.5200000000004</v>
      </c>
      <c r="CT28" s="1023">
        <f t="shared" si="51"/>
        <v>16286</v>
      </c>
      <c r="CU28" s="1023">
        <f t="shared" si="51"/>
        <v>113</v>
      </c>
      <c r="CV28" s="1041">
        <f t="shared" si="51"/>
        <v>172.61</v>
      </c>
      <c r="CW28" s="1023">
        <f t="shared" si="51"/>
        <v>91</v>
      </c>
      <c r="CX28" s="1346">
        <f t="shared" si="51"/>
        <v>115.61</v>
      </c>
      <c r="CY28" s="1023">
        <f t="shared" si="51"/>
        <v>177</v>
      </c>
      <c r="CZ28" s="1346">
        <f t="shared" si="51"/>
        <v>300.69</v>
      </c>
      <c r="DA28" s="1021">
        <f t="shared" si="46"/>
        <v>10.266912103083294</v>
      </c>
      <c r="DB28" s="731">
        <f t="shared" si="46"/>
        <v>12.870200606455388</v>
      </c>
      <c r="DC28" s="1021">
        <f t="shared" si="46"/>
        <v>9.368384721583064</v>
      </c>
      <c r="DD28" s="767">
        <f>SUM(DD23:DD27)</f>
        <v>1984</v>
      </c>
      <c r="DE28" s="1368">
        <f>_xlfn.IFERROR(SUM(CS28/CR28),0)</f>
        <v>1.789116987897804</v>
      </c>
      <c r="DF28" s="1369">
        <f>_xlfn.IFERROR(SUM(CS28*4)/CR28,0)</f>
        <v>7.156467951591216</v>
      </c>
      <c r="DG28" s="996">
        <f>SUM(DG23:DG27)</f>
        <v>0</v>
      </c>
      <c r="DH28" s="995">
        <f>SUM(DH23:DH27)</f>
        <v>0</v>
      </c>
      <c r="DI28" s="991">
        <f>SUM('Finance statement'!I27)</f>
        <v>5294.330000000002</v>
      </c>
      <c r="DK28" s="72"/>
    </row>
    <row r="29" spans="1:115" ht="31.5" customHeight="1">
      <c r="A29" s="547"/>
      <c r="B29" s="547"/>
      <c r="C29" s="325"/>
      <c r="D29" s="769"/>
      <c r="E29" s="770"/>
      <c r="F29" s="325"/>
      <c r="G29" s="325"/>
      <c r="H29" s="325"/>
      <c r="I29" s="325"/>
      <c r="J29" s="325"/>
      <c r="K29" s="769"/>
      <c r="L29" s="883"/>
      <c r="M29" s="884"/>
      <c r="N29" s="883"/>
      <c r="O29" s="883"/>
      <c r="P29" s="883"/>
      <c r="Q29" s="883"/>
      <c r="R29" s="883"/>
      <c r="S29" s="883"/>
      <c r="T29" s="883"/>
      <c r="U29" s="769"/>
      <c r="V29" s="769"/>
      <c r="W29" s="769"/>
      <c r="X29" s="325"/>
      <c r="Y29" s="714"/>
      <c r="Z29" s="714" t="s">
        <v>74</v>
      </c>
      <c r="AA29" s="714"/>
      <c r="AC29" s="101"/>
      <c r="AD29" s="101"/>
      <c r="AE29" s="67"/>
      <c r="AF29" s="67"/>
      <c r="AG29" s="67"/>
      <c r="AH29" s="67"/>
      <c r="AI29" s="67"/>
      <c r="AJ29" s="67"/>
      <c r="AK29" s="67"/>
      <c r="AL29" s="67"/>
      <c r="AM29" s="47"/>
      <c r="AN29" s="867"/>
      <c r="AO29" s="868"/>
      <c r="AP29" s="867"/>
      <c r="AQ29" s="867"/>
      <c r="AR29" s="867"/>
      <c r="AS29" s="867"/>
      <c r="AT29" s="867"/>
      <c r="AU29" s="867"/>
      <c r="AV29" s="867"/>
      <c r="AW29" s="47"/>
      <c r="AX29" s="47"/>
      <c r="AY29" s="47"/>
      <c r="AZ29" s="67"/>
      <c r="BA29" s="702"/>
      <c r="BB29" s="702" t="s">
        <v>74</v>
      </c>
      <c r="BC29" s="702"/>
      <c r="BD29" s="16"/>
      <c r="BE29" s="12"/>
      <c r="BF29" s="12"/>
      <c r="BG29" s="325"/>
      <c r="BH29" s="325"/>
      <c r="BI29" s="325"/>
      <c r="BJ29" s="325"/>
      <c r="BK29" s="325"/>
      <c r="BL29" s="325"/>
      <c r="BM29" s="325"/>
      <c r="BN29" s="325"/>
      <c r="BO29" s="769"/>
      <c r="BP29" s="883"/>
      <c r="BQ29" s="884"/>
      <c r="BR29" s="883"/>
      <c r="BS29" s="883"/>
      <c r="BT29" s="883"/>
      <c r="BU29" s="883"/>
      <c r="BV29" s="883"/>
      <c r="BW29" s="883"/>
      <c r="BX29" s="883"/>
      <c r="BY29" s="769"/>
      <c r="BZ29" s="769"/>
      <c r="CA29" s="769"/>
      <c r="CB29" s="325"/>
      <c r="CC29" s="714"/>
      <c r="CD29" s="714" t="s">
        <v>74</v>
      </c>
      <c r="CE29" s="714"/>
      <c r="CF29" s="16"/>
      <c r="CG29" s="101"/>
      <c r="CH29" s="101"/>
      <c r="CI29" s="67"/>
      <c r="CJ29" s="47"/>
      <c r="CK29" s="67"/>
      <c r="CL29" s="67"/>
      <c r="CM29" s="67"/>
      <c r="CN29" s="67"/>
      <c r="CO29" s="67"/>
      <c r="CP29" s="67"/>
      <c r="CQ29" s="47"/>
      <c r="CR29" s="867"/>
      <c r="CS29" s="868"/>
      <c r="CT29" s="867"/>
      <c r="CU29" s="867"/>
      <c r="CV29" s="867"/>
      <c r="CW29" s="867"/>
      <c r="CX29" s="867"/>
      <c r="CY29" s="867"/>
      <c r="CZ29" s="867"/>
      <c r="DA29" s="47"/>
      <c r="DB29" s="47"/>
      <c r="DC29" s="47"/>
      <c r="DD29" s="67"/>
      <c r="DE29" s="47"/>
      <c r="DF29" s="929" t="s">
        <v>74</v>
      </c>
      <c r="DG29" s="94"/>
      <c r="DH29" s="94"/>
      <c r="DK29" s="72"/>
    </row>
    <row r="30" spans="1:115" ht="24" customHeight="1" thickBot="1">
      <c r="A30" s="101" t="s">
        <v>75</v>
      </c>
      <c r="B30" s="101"/>
      <c r="C30" s="13"/>
      <c r="D30" s="14"/>
      <c r="E30" s="15"/>
      <c r="F30" s="13"/>
      <c r="G30" s="13"/>
      <c r="H30" s="13"/>
      <c r="I30" s="13"/>
      <c r="J30" s="716" t="s">
        <v>76</v>
      </c>
      <c r="L30" s="887"/>
      <c r="M30" s="894"/>
      <c r="N30" s="887"/>
      <c r="O30" s="887"/>
      <c r="P30" s="887"/>
      <c r="Q30" s="887"/>
      <c r="R30" s="887"/>
      <c r="S30" s="887"/>
      <c r="T30" s="887"/>
      <c r="U30" s="14"/>
      <c r="V30" s="14"/>
      <c r="W30" s="14"/>
      <c r="X30" s="13"/>
      <c r="Y30" s="16"/>
      <c r="Z30" s="16"/>
      <c r="AA30" s="16"/>
      <c r="AC30" s="547" t="s">
        <v>75</v>
      </c>
      <c r="AD30" s="12"/>
      <c r="AE30" s="13"/>
      <c r="AF30" s="14"/>
      <c r="AG30" s="15"/>
      <c r="AH30" s="13"/>
      <c r="AI30" s="13"/>
      <c r="AJ30" s="13"/>
      <c r="AK30" s="13"/>
      <c r="AL30" s="67" t="s">
        <v>76</v>
      </c>
      <c r="AM30" s="14"/>
      <c r="AN30" s="887"/>
      <c r="AO30" s="894"/>
      <c r="AP30" s="887"/>
      <c r="AQ30" s="887"/>
      <c r="AR30" s="887"/>
      <c r="AS30" s="887"/>
      <c r="AT30" s="887"/>
      <c r="AU30" s="887"/>
      <c r="AV30" s="887"/>
      <c r="AW30" s="14"/>
      <c r="AX30" s="14"/>
      <c r="AY30" s="14"/>
      <c r="AZ30" s="13"/>
      <c r="BA30" s="16"/>
      <c r="BB30" s="16"/>
      <c r="BC30" s="16"/>
      <c r="BD30" s="16"/>
      <c r="BE30" s="744" t="s">
        <v>75</v>
      </c>
      <c r="BF30" s="744"/>
      <c r="BG30" s="716"/>
      <c r="BH30" s="745"/>
      <c r="BI30" s="840"/>
      <c r="BJ30" s="716"/>
      <c r="BK30" s="716"/>
      <c r="BL30" s="716"/>
      <c r="BM30" s="716"/>
      <c r="BN30" s="41" t="s">
        <v>76</v>
      </c>
      <c r="BO30" s="745"/>
      <c r="BP30" s="872"/>
      <c r="BQ30" s="873"/>
      <c r="BR30" s="872"/>
      <c r="BS30" s="872"/>
      <c r="BT30" s="872"/>
      <c r="BU30" s="872"/>
      <c r="BV30" s="872"/>
      <c r="BW30" s="872"/>
      <c r="BX30" s="872"/>
      <c r="BY30" s="745"/>
      <c r="BZ30" s="745"/>
      <c r="CA30" s="745"/>
      <c r="CB30" s="716"/>
      <c r="CC30" s="133"/>
      <c r="CD30" s="133"/>
      <c r="CE30" s="133"/>
      <c r="CF30" s="16"/>
      <c r="CG30" s="547" t="s">
        <v>365</v>
      </c>
      <c r="CH30" s="547"/>
      <c r="CI30" s="67"/>
      <c r="CJ30" s="47"/>
      <c r="CK30" s="57"/>
      <c r="CL30" s="67"/>
      <c r="CM30" s="67"/>
      <c r="CN30" s="67"/>
      <c r="CO30" s="67"/>
      <c r="CP30" s="94"/>
      <c r="CQ30" s="968" t="s">
        <v>76</v>
      </c>
      <c r="CR30" s="867"/>
      <c r="CS30" s="868"/>
      <c r="CT30" s="867"/>
      <c r="CU30" s="867"/>
      <c r="CV30" s="867"/>
      <c r="CW30" s="867"/>
      <c r="CX30" s="867"/>
      <c r="CY30" s="867"/>
      <c r="CZ30" s="867"/>
      <c r="DA30" s="47"/>
      <c r="DB30" s="47"/>
      <c r="DC30" s="47"/>
      <c r="DD30" s="67"/>
      <c r="DE30" s="102"/>
      <c r="DF30" s="102"/>
      <c r="DG30" s="94"/>
      <c r="DH30" s="94"/>
      <c r="DK30" s="72"/>
    </row>
    <row r="31" spans="1:116" s="18" customFormat="1" ht="30" customHeight="1" thickBot="1">
      <c r="A31" s="1483" t="s">
        <v>472</v>
      </c>
      <c r="B31" s="1483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1483"/>
      <c r="T31" s="1483"/>
      <c r="U31" s="1483"/>
      <c r="V31" s="1483"/>
      <c r="W31" s="1483"/>
      <c r="X31" s="1483"/>
      <c r="Y31" s="1483"/>
      <c r="Z31" s="1483"/>
      <c r="AA31" s="1483"/>
      <c r="AC31" s="1431" t="s">
        <v>473</v>
      </c>
      <c r="AD31" s="1432"/>
      <c r="AE31" s="1432"/>
      <c r="AF31" s="1432"/>
      <c r="AG31" s="1432"/>
      <c r="AH31" s="1432"/>
      <c r="AI31" s="1432"/>
      <c r="AJ31" s="1432"/>
      <c r="AK31" s="1432"/>
      <c r="AL31" s="1432"/>
      <c r="AM31" s="1432"/>
      <c r="AN31" s="1432"/>
      <c r="AO31" s="1432"/>
      <c r="AP31" s="1432"/>
      <c r="AQ31" s="1432"/>
      <c r="AR31" s="1432"/>
      <c r="AS31" s="1432"/>
      <c r="AT31" s="1432"/>
      <c r="AU31" s="1432"/>
      <c r="AV31" s="1432"/>
      <c r="AW31" s="1432"/>
      <c r="AX31" s="1432"/>
      <c r="AY31" s="1432"/>
      <c r="AZ31" s="1432"/>
      <c r="BA31" s="1432"/>
      <c r="BB31" s="1432"/>
      <c r="BC31" s="1433"/>
      <c r="BD31" s="27"/>
      <c r="BE31" s="1431" t="s">
        <v>473</v>
      </c>
      <c r="BF31" s="1432"/>
      <c r="BG31" s="1432"/>
      <c r="BH31" s="1432"/>
      <c r="BI31" s="1432"/>
      <c r="BJ31" s="1432"/>
      <c r="BK31" s="1432"/>
      <c r="BL31" s="1432"/>
      <c r="BM31" s="1432"/>
      <c r="BN31" s="1432"/>
      <c r="BO31" s="1432"/>
      <c r="BP31" s="1432"/>
      <c r="BQ31" s="1432"/>
      <c r="BR31" s="1432"/>
      <c r="BS31" s="1432"/>
      <c r="BT31" s="1432"/>
      <c r="BU31" s="1432"/>
      <c r="BV31" s="1432"/>
      <c r="BW31" s="1432"/>
      <c r="BX31" s="1432"/>
      <c r="BY31" s="1432"/>
      <c r="BZ31" s="1432"/>
      <c r="CA31" s="1432"/>
      <c r="CB31" s="1432"/>
      <c r="CC31" s="1432"/>
      <c r="CD31" s="1432"/>
      <c r="CE31" s="1433"/>
      <c r="CF31" s="27"/>
      <c r="CG31" s="1579" t="s">
        <v>475</v>
      </c>
      <c r="CH31" s="1580"/>
      <c r="CI31" s="1580"/>
      <c r="CJ31" s="1580"/>
      <c r="CK31" s="1580"/>
      <c r="CL31" s="1580"/>
      <c r="CM31" s="1580"/>
      <c r="CN31" s="1580"/>
      <c r="CO31" s="1580"/>
      <c r="CP31" s="1580"/>
      <c r="CQ31" s="1580"/>
      <c r="CR31" s="1580"/>
      <c r="CS31" s="1580"/>
      <c r="CT31" s="1580"/>
      <c r="CU31" s="1580"/>
      <c r="CV31" s="1580"/>
      <c r="CW31" s="1580"/>
      <c r="CX31" s="1580"/>
      <c r="CY31" s="1580"/>
      <c r="CZ31" s="1580"/>
      <c r="DA31" s="1580"/>
      <c r="DB31" s="1580"/>
      <c r="DC31" s="1580"/>
      <c r="DD31" s="1580"/>
      <c r="DE31" s="1580"/>
      <c r="DF31" s="1580"/>
      <c r="DG31" s="1581"/>
      <c r="DH31" s="557"/>
      <c r="DI31" s="557"/>
      <c r="DJ31"/>
      <c r="DK31" s="72"/>
      <c r="DL31"/>
    </row>
    <row r="32" spans="1:116" s="18" customFormat="1" ht="27.75" customHeight="1" thickBot="1">
      <c r="A32" s="1449" t="s">
        <v>17</v>
      </c>
      <c r="B32" s="1449"/>
      <c r="C32" s="1449"/>
      <c r="D32" s="1449"/>
      <c r="E32" s="1449"/>
      <c r="F32" s="1449"/>
      <c r="G32" s="1449"/>
      <c r="H32" s="1449"/>
      <c r="I32" s="1449"/>
      <c r="J32" s="1449"/>
      <c r="K32" s="1449"/>
      <c r="L32" s="1449"/>
      <c r="M32" s="1449"/>
      <c r="N32" s="1449"/>
      <c r="O32" s="1449"/>
      <c r="P32" s="1449"/>
      <c r="Q32" s="1449"/>
      <c r="R32" s="1449"/>
      <c r="S32" s="1449"/>
      <c r="T32" s="1449"/>
      <c r="U32" s="1449"/>
      <c r="V32" s="1449"/>
      <c r="W32" s="1449"/>
      <c r="X32" s="1449"/>
      <c r="Y32" s="1449"/>
      <c r="Z32" s="1449"/>
      <c r="AA32" s="41"/>
      <c r="AC32" s="1449" t="s">
        <v>65</v>
      </c>
      <c r="AD32" s="1449"/>
      <c r="AE32" s="1449"/>
      <c r="AF32" s="1449"/>
      <c r="AG32" s="1449"/>
      <c r="AH32" s="1449"/>
      <c r="AI32" s="1449"/>
      <c r="AJ32" s="1449"/>
      <c r="AK32" s="1449"/>
      <c r="AL32" s="1449"/>
      <c r="AM32" s="1449"/>
      <c r="AN32" s="1449"/>
      <c r="AO32" s="1449"/>
      <c r="AP32" s="1449"/>
      <c r="AQ32" s="1449"/>
      <c r="AR32" s="1449"/>
      <c r="AS32" s="1449"/>
      <c r="AT32" s="1449"/>
      <c r="AU32" s="1449"/>
      <c r="AV32" s="1449"/>
      <c r="AW32" s="1449"/>
      <c r="AX32" s="1449"/>
      <c r="AY32" s="1449"/>
      <c r="AZ32" s="1449"/>
      <c r="BA32" s="1449"/>
      <c r="BB32" s="1449"/>
      <c r="BC32" s="41"/>
      <c r="BD32" s="41"/>
      <c r="BE32" s="1389" t="s">
        <v>66</v>
      </c>
      <c r="BF32" s="1390"/>
      <c r="BG32" s="1390"/>
      <c r="BH32" s="1390"/>
      <c r="BI32" s="1390"/>
      <c r="BJ32" s="1390"/>
      <c r="BK32" s="1390"/>
      <c r="BL32" s="1390"/>
      <c r="BM32" s="1390"/>
      <c r="BN32" s="1390"/>
      <c r="BO32" s="1390"/>
      <c r="BP32" s="1390"/>
      <c r="BQ32" s="1390"/>
      <c r="BR32" s="1390"/>
      <c r="BS32" s="1390"/>
      <c r="BT32" s="1390"/>
      <c r="BU32" s="1390"/>
      <c r="BV32" s="1390"/>
      <c r="BW32" s="1390"/>
      <c r="BX32" s="1390"/>
      <c r="BY32" s="1390"/>
      <c r="BZ32" s="1390"/>
      <c r="CA32" s="1390"/>
      <c r="CB32" s="1390"/>
      <c r="CC32" s="1390"/>
      <c r="CD32" s="1391"/>
      <c r="CE32" s="716"/>
      <c r="CF32" s="41"/>
      <c r="CG32" s="1554" t="s">
        <v>27</v>
      </c>
      <c r="CH32" s="1555"/>
      <c r="CI32" s="1555"/>
      <c r="CJ32" s="1555"/>
      <c r="CK32" s="1555"/>
      <c r="CL32" s="1555"/>
      <c r="CM32" s="1555"/>
      <c r="CN32" s="1555"/>
      <c r="CO32" s="1555"/>
      <c r="CP32" s="1555"/>
      <c r="CQ32" s="1555"/>
      <c r="CR32" s="1555"/>
      <c r="CS32" s="1555"/>
      <c r="CT32" s="1555"/>
      <c r="CU32" s="1555"/>
      <c r="CV32" s="1555"/>
      <c r="CW32" s="1555"/>
      <c r="CX32" s="1555"/>
      <c r="CY32" s="1555"/>
      <c r="CZ32" s="1555"/>
      <c r="DA32" s="1555"/>
      <c r="DB32" s="1555"/>
      <c r="DC32" s="1555"/>
      <c r="DD32" s="1555"/>
      <c r="DE32" s="1555"/>
      <c r="DF32" s="1555"/>
      <c r="DG32" s="1556"/>
      <c r="DH32" s="41"/>
      <c r="DI32" s="328"/>
      <c r="DJ32"/>
      <c r="DK32" s="72"/>
      <c r="DL32"/>
    </row>
    <row r="33" spans="1:115" ht="33.75" customHeight="1">
      <c r="A33" s="1485" t="s">
        <v>0</v>
      </c>
      <c r="B33" s="1470" t="s">
        <v>1</v>
      </c>
      <c r="C33" s="1430" t="s">
        <v>471</v>
      </c>
      <c r="D33" s="1430"/>
      <c r="E33" s="1430"/>
      <c r="F33" s="1424" t="s">
        <v>4</v>
      </c>
      <c r="G33" s="1443" t="s">
        <v>358</v>
      </c>
      <c r="H33" s="1424" t="s">
        <v>359</v>
      </c>
      <c r="I33" s="1424" t="s">
        <v>6</v>
      </c>
      <c r="J33" s="1424" t="s">
        <v>7</v>
      </c>
      <c r="K33" s="1424"/>
      <c r="L33" s="1477" t="s">
        <v>92</v>
      </c>
      <c r="M33" s="1477"/>
      <c r="N33" s="1477"/>
      <c r="O33" s="1434" t="s">
        <v>403</v>
      </c>
      <c r="P33" s="1435"/>
      <c r="Q33" s="1435"/>
      <c r="R33" s="1435"/>
      <c r="S33" s="1435"/>
      <c r="T33" s="1436"/>
      <c r="U33" s="1424" t="s">
        <v>10</v>
      </c>
      <c r="V33" s="1424"/>
      <c r="W33" s="1424"/>
      <c r="X33" s="1424" t="s">
        <v>14</v>
      </c>
      <c r="Y33" s="1424" t="s">
        <v>16</v>
      </c>
      <c r="Z33" s="1478" t="s">
        <v>15</v>
      </c>
      <c r="AA33" s="1421" t="s">
        <v>85</v>
      </c>
      <c r="AC33" s="1440" t="s">
        <v>0</v>
      </c>
      <c r="AD33" s="1424" t="s">
        <v>1</v>
      </c>
      <c r="AE33" s="1430" t="s">
        <v>471</v>
      </c>
      <c r="AF33" s="1430"/>
      <c r="AG33" s="1430"/>
      <c r="AH33" s="1424" t="s">
        <v>4</v>
      </c>
      <c r="AI33" s="1443" t="s">
        <v>358</v>
      </c>
      <c r="AJ33" s="1424" t="s">
        <v>359</v>
      </c>
      <c r="AK33" s="1424" t="s">
        <v>6</v>
      </c>
      <c r="AL33" s="1424" t="s">
        <v>7</v>
      </c>
      <c r="AM33" s="1424"/>
      <c r="AN33" s="1477" t="s">
        <v>92</v>
      </c>
      <c r="AO33" s="1477"/>
      <c r="AP33" s="1477"/>
      <c r="AQ33" s="1434" t="s">
        <v>403</v>
      </c>
      <c r="AR33" s="1435"/>
      <c r="AS33" s="1435"/>
      <c r="AT33" s="1435"/>
      <c r="AU33" s="1435"/>
      <c r="AV33" s="1436"/>
      <c r="AW33" s="1424" t="s">
        <v>10</v>
      </c>
      <c r="AX33" s="1424"/>
      <c r="AY33" s="1424"/>
      <c r="AZ33" s="1424" t="s">
        <v>14</v>
      </c>
      <c r="BA33" s="1424" t="s">
        <v>16</v>
      </c>
      <c r="BB33" s="1421" t="s">
        <v>15</v>
      </c>
      <c r="BC33" s="1421" t="s">
        <v>85</v>
      </c>
      <c r="BD33" s="43"/>
      <c r="BE33" s="1440" t="s">
        <v>80</v>
      </c>
      <c r="BF33" s="1424" t="s">
        <v>1</v>
      </c>
      <c r="BG33" s="1430" t="s">
        <v>471</v>
      </c>
      <c r="BH33" s="1430"/>
      <c r="BI33" s="1430"/>
      <c r="BJ33" s="1424" t="s">
        <v>4</v>
      </c>
      <c r="BK33" s="1443" t="s">
        <v>358</v>
      </c>
      <c r="BL33" s="1424" t="s">
        <v>359</v>
      </c>
      <c r="BM33" s="1424" t="s">
        <v>6</v>
      </c>
      <c r="BN33" s="1424" t="s">
        <v>7</v>
      </c>
      <c r="BO33" s="1424"/>
      <c r="BP33" s="1477" t="s">
        <v>92</v>
      </c>
      <c r="BQ33" s="1477"/>
      <c r="BR33" s="1477"/>
      <c r="BS33" s="1434" t="s">
        <v>403</v>
      </c>
      <c r="BT33" s="1435"/>
      <c r="BU33" s="1435"/>
      <c r="BV33" s="1435"/>
      <c r="BW33" s="1435"/>
      <c r="BX33" s="1436"/>
      <c r="BY33" s="1424" t="s">
        <v>10</v>
      </c>
      <c r="BZ33" s="1424"/>
      <c r="CA33" s="1424"/>
      <c r="CB33" s="1424" t="s">
        <v>14</v>
      </c>
      <c r="CC33" s="1424" t="s">
        <v>16</v>
      </c>
      <c r="CD33" s="1424" t="s">
        <v>15</v>
      </c>
      <c r="CE33" s="1421" t="s">
        <v>85</v>
      </c>
      <c r="CF33" s="43"/>
      <c r="CG33" s="1571" t="s">
        <v>80</v>
      </c>
      <c r="CH33" s="1470" t="s">
        <v>1</v>
      </c>
      <c r="CI33" s="1562" t="s">
        <v>474</v>
      </c>
      <c r="CJ33" s="1562"/>
      <c r="CK33" s="1562"/>
      <c r="CL33" s="1424" t="s">
        <v>4</v>
      </c>
      <c r="CM33" s="1455" t="s">
        <v>358</v>
      </c>
      <c r="CN33" s="1424" t="s">
        <v>359</v>
      </c>
      <c r="CO33" s="1470" t="s">
        <v>6</v>
      </c>
      <c r="CP33" s="1470" t="s">
        <v>7</v>
      </c>
      <c r="CQ33" s="1470"/>
      <c r="CR33" s="1500" t="s">
        <v>375</v>
      </c>
      <c r="CS33" s="1500"/>
      <c r="CT33" s="1500"/>
      <c r="CU33" s="1516" t="s">
        <v>403</v>
      </c>
      <c r="CV33" s="1517"/>
      <c r="CW33" s="1517"/>
      <c r="CX33" s="1517"/>
      <c r="CY33" s="1517"/>
      <c r="CZ33" s="1518"/>
      <c r="DA33" s="1470" t="s">
        <v>10</v>
      </c>
      <c r="DB33" s="1470"/>
      <c r="DC33" s="1470"/>
      <c r="DD33" s="1424" t="s">
        <v>14</v>
      </c>
      <c r="DE33" s="1424" t="s">
        <v>16</v>
      </c>
      <c r="DF33" s="1508" t="s">
        <v>15</v>
      </c>
      <c r="DG33" s="1465" t="s">
        <v>202</v>
      </c>
      <c r="DH33" s="1548" t="s">
        <v>362</v>
      </c>
      <c r="DI33" s="1538" t="s">
        <v>363</v>
      </c>
      <c r="DK33" s="72"/>
    </row>
    <row r="34" spans="1:115" ht="34.5" customHeight="1">
      <c r="A34" s="1486"/>
      <c r="B34" s="1471"/>
      <c r="C34" s="1425" t="s">
        <v>2</v>
      </c>
      <c r="D34" s="1425" t="s">
        <v>3</v>
      </c>
      <c r="E34" s="1425" t="s">
        <v>68</v>
      </c>
      <c r="F34" s="1425"/>
      <c r="G34" s="1444"/>
      <c r="H34" s="1425"/>
      <c r="I34" s="1425"/>
      <c r="J34" s="1425"/>
      <c r="K34" s="1425"/>
      <c r="L34" s="1428"/>
      <c r="M34" s="1428"/>
      <c r="N34" s="1428"/>
      <c r="O34" s="1437"/>
      <c r="P34" s="1438"/>
      <c r="Q34" s="1438"/>
      <c r="R34" s="1438"/>
      <c r="S34" s="1438"/>
      <c r="T34" s="1439"/>
      <c r="U34" s="1425"/>
      <c r="V34" s="1425"/>
      <c r="W34" s="1425"/>
      <c r="X34" s="1425"/>
      <c r="Y34" s="1425"/>
      <c r="Z34" s="1479"/>
      <c r="AA34" s="1422"/>
      <c r="AC34" s="1441"/>
      <c r="AD34" s="1425"/>
      <c r="AE34" s="1425" t="s">
        <v>2</v>
      </c>
      <c r="AF34" s="1425" t="s">
        <v>67</v>
      </c>
      <c r="AG34" s="1425" t="s">
        <v>68</v>
      </c>
      <c r="AH34" s="1425"/>
      <c r="AI34" s="1444"/>
      <c r="AJ34" s="1425"/>
      <c r="AK34" s="1425"/>
      <c r="AL34" s="1425"/>
      <c r="AM34" s="1425"/>
      <c r="AN34" s="1428"/>
      <c r="AO34" s="1428"/>
      <c r="AP34" s="1428"/>
      <c r="AQ34" s="1437"/>
      <c r="AR34" s="1438"/>
      <c r="AS34" s="1438"/>
      <c r="AT34" s="1438"/>
      <c r="AU34" s="1438"/>
      <c r="AV34" s="1439"/>
      <c r="AW34" s="1425"/>
      <c r="AX34" s="1425"/>
      <c r="AY34" s="1425"/>
      <c r="AZ34" s="1425"/>
      <c r="BA34" s="1425"/>
      <c r="BB34" s="1422"/>
      <c r="BC34" s="1422"/>
      <c r="BD34" s="43"/>
      <c r="BE34" s="1441"/>
      <c r="BF34" s="1425"/>
      <c r="BG34" s="1425" t="s">
        <v>2</v>
      </c>
      <c r="BH34" s="1425" t="s">
        <v>69</v>
      </c>
      <c r="BI34" s="1425" t="s">
        <v>68</v>
      </c>
      <c r="BJ34" s="1425"/>
      <c r="BK34" s="1444"/>
      <c r="BL34" s="1425"/>
      <c r="BM34" s="1425"/>
      <c r="BN34" s="1425"/>
      <c r="BO34" s="1425"/>
      <c r="BP34" s="1428"/>
      <c r="BQ34" s="1428"/>
      <c r="BR34" s="1428"/>
      <c r="BS34" s="1437"/>
      <c r="BT34" s="1438"/>
      <c r="BU34" s="1438"/>
      <c r="BV34" s="1438"/>
      <c r="BW34" s="1438"/>
      <c r="BX34" s="1439"/>
      <c r="BY34" s="1425"/>
      <c r="BZ34" s="1425"/>
      <c r="CA34" s="1425"/>
      <c r="CB34" s="1425"/>
      <c r="CC34" s="1425"/>
      <c r="CD34" s="1425"/>
      <c r="CE34" s="1422"/>
      <c r="CF34" s="43"/>
      <c r="CG34" s="1572"/>
      <c r="CH34" s="1471"/>
      <c r="CI34" s="1471" t="s">
        <v>2</v>
      </c>
      <c r="CJ34" s="1471" t="s">
        <v>71</v>
      </c>
      <c r="CK34" s="1471" t="s">
        <v>68</v>
      </c>
      <c r="CL34" s="1425"/>
      <c r="CM34" s="1456"/>
      <c r="CN34" s="1425"/>
      <c r="CO34" s="1471"/>
      <c r="CP34" s="1471"/>
      <c r="CQ34" s="1471"/>
      <c r="CR34" s="1468"/>
      <c r="CS34" s="1468"/>
      <c r="CT34" s="1468"/>
      <c r="CU34" s="1501" t="s">
        <v>360</v>
      </c>
      <c r="CV34" s="1502"/>
      <c r="CW34" s="1501" t="s">
        <v>361</v>
      </c>
      <c r="CX34" s="1502"/>
      <c r="CY34" s="1501" t="s">
        <v>417</v>
      </c>
      <c r="CZ34" s="1502"/>
      <c r="DA34" s="1471"/>
      <c r="DB34" s="1471"/>
      <c r="DC34" s="1471"/>
      <c r="DD34" s="1425"/>
      <c r="DE34" s="1425"/>
      <c r="DF34" s="1509"/>
      <c r="DG34" s="1466"/>
      <c r="DH34" s="1549"/>
      <c r="DI34" s="1539"/>
      <c r="DK34" s="72"/>
    </row>
    <row r="35" spans="1:115" ht="12.75" customHeight="1">
      <c r="A35" s="1486"/>
      <c r="B35" s="1471"/>
      <c r="C35" s="1425"/>
      <c r="D35" s="1425"/>
      <c r="E35" s="1425"/>
      <c r="F35" s="1425"/>
      <c r="G35" s="1444"/>
      <c r="H35" s="1425"/>
      <c r="I35" s="1425"/>
      <c r="J35" s="1425" t="s">
        <v>8</v>
      </c>
      <c r="K35" s="1425" t="s">
        <v>9</v>
      </c>
      <c r="L35" s="1428" t="s">
        <v>73</v>
      </c>
      <c r="M35" s="1428" t="s">
        <v>9</v>
      </c>
      <c r="N35" s="1428" t="s">
        <v>70</v>
      </c>
      <c r="O35" s="1425" t="s">
        <v>8</v>
      </c>
      <c r="P35" s="1425" t="s">
        <v>9</v>
      </c>
      <c r="Q35" s="1425" t="s">
        <v>8</v>
      </c>
      <c r="R35" s="1425" t="s">
        <v>9</v>
      </c>
      <c r="S35" s="1425" t="s">
        <v>8</v>
      </c>
      <c r="T35" s="1425" t="s">
        <v>9</v>
      </c>
      <c r="U35" s="1425" t="s">
        <v>11</v>
      </c>
      <c r="V35" s="1425" t="s">
        <v>12</v>
      </c>
      <c r="W35" s="1425" t="s">
        <v>13</v>
      </c>
      <c r="X35" s="1425"/>
      <c r="Y35" s="1425"/>
      <c r="Z35" s="1479"/>
      <c r="AA35" s="1422"/>
      <c r="AC35" s="1441"/>
      <c r="AD35" s="1425"/>
      <c r="AE35" s="1425"/>
      <c r="AF35" s="1425"/>
      <c r="AG35" s="1425"/>
      <c r="AH35" s="1425"/>
      <c r="AI35" s="1444"/>
      <c r="AJ35" s="1425"/>
      <c r="AK35" s="1425"/>
      <c r="AL35" s="1425" t="s">
        <v>8</v>
      </c>
      <c r="AM35" s="1425" t="s">
        <v>9</v>
      </c>
      <c r="AN35" s="1428" t="s">
        <v>73</v>
      </c>
      <c r="AO35" s="1428" t="s">
        <v>9</v>
      </c>
      <c r="AP35" s="1428" t="s">
        <v>70</v>
      </c>
      <c r="AQ35" s="1425" t="s">
        <v>8</v>
      </c>
      <c r="AR35" s="1425" t="s">
        <v>9</v>
      </c>
      <c r="AS35" s="1425" t="s">
        <v>8</v>
      </c>
      <c r="AT35" s="1425" t="s">
        <v>9</v>
      </c>
      <c r="AU35" s="1425" t="s">
        <v>8</v>
      </c>
      <c r="AV35" s="1425" t="s">
        <v>9</v>
      </c>
      <c r="AW35" s="1425" t="s">
        <v>11</v>
      </c>
      <c r="AX35" s="1425" t="s">
        <v>12</v>
      </c>
      <c r="AY35" s="1425" t="s">
        <v>13</v>
      </c>
      <c r="AZ35" s="1425"/>
      <c r="BA35" s="1425"/>
      <c r="BB35" s="1422"/>
      <c r="BC35" s="1422"/>
      <c r="BD35" s="43"/>
      <c r="BE35" s="1441"/>
      <c r="BF35" s="1425"/>
      <c r="BG35" s="1425"/>
      <c r="BH35" s="1425"/>
      <c r="BI35" s="1425"/>
      <c r="BJ35" s="1425"/>
      <c r="BK35" s="1444"/>
      <c r="BL35" s="1425"/>
      <c r="BM35" s="1425"/>
      <c r="BN35" s="1425" t="s">
        <v>8</v>
      </c>
      <c r="BO35" s="1425" t="s">
        <v>9</v>
      </c>
      <c r="BP35" s="1428" t="s">
        <v>73</v>
      </c>
      <c r="BQ35" s="1428" t="s">
        <v>9</v>
      </c>
      <c r="BR35" s="1428" t="s">
        <v>70</v>
      </c>
      <c r="BS35" s="1425" t="s">
        <v>8</v>
      </c>
      <c r="BT35" s="1425" t="s">
        <v>9</v>
      </c>
      <c r="BU35" s="1425" t="s">
        <v>8</v>
      </c>
      <c r="BV35" s="1425" t="s">
        <v>9</v>
      </c>
      <c r="BW35" s="1425" t="s">
        <v>8</v>
      </c>
      <c r="BX35" s="1425" t="s">
        <v>9</v>
      </c>
      <c r="BY35" s="1425" t="s">
        <v>11</v>
      </c>
      <c r="BZ35" s="1425" t="s">
        <v>12</v>
      </c>
      <c r="CA35" s="1425" t="s">
        <v>72</v>
      </c>
      <c r="CB35" s="1425"/>
      <c r="CC35" s="1425"/>
      <c r="CD35" s="1425"/>
      <c r="CE35" s="1422"/>
      <c r="CF35" s="43"/>
      <c r="CG35" s="1572"/>
      <c r="CH35" s="1471"/>
      <c r="CI35" s="1471"/>
      <c r="CJ35" s="1471"/>
      <c r="CK35" s="1471"/>
      <c r="CL35" s="1425"/>
      <c r="CM35" s="1456"/>
      <c r="CN35" s="1425"/>
      <c r="CO35" s="1471"/>
      <c r="CP35" s="1471" t="s">
        <v>8</v>
      </c>
      <c r="CQ35" s="1471" t="s">
        <v>9</v>
      </c>
      <c r="CR35" s="1468" t="s">
        <v>73</v>
      </c>
      <c r="CS35" s="1468" t="s">
        <v>9</v>
      </c>
      <c r="CT35" s="1468" t="s">
        <v>70</v>
      </c>
      <c r="CU35" s="1425" t="s">
        <v>8</v>
      </c>
      <c r="CV35" s="1514" t="s">
        <v>9</v>
      </c>
      <c r="CW35" s="1425" t="s">
        <v>8</v>
      </c>
      <c r="CX35" s="1425" t="s">
        <v>9</v>
      </c>
      <c r="CY35" s="1425" t="s">
        <v>8</v>
      </c>
      <c r="CZ35" s="1425" t="s">
        <v>9</v>
      </c>
      <c r="DA35" s="1471" t="s">
        <v>11</v>
      </c>
      <c r="DB35" s="1471" t="s">
        <v>12</v>
      </c>
      <c r="DC35" s="1425" t="s">
        <v>13</v>
      </c>
      <c r="DD35" s="1425"/>
      <c r="DE35" s="1425"/>
      <c r="DF35" s="1509"/>
      <c r="DG35" s="1466"/>
      <c r="DH35" s="1549"/>
      <c r="DI35" s="1539"/>
      <c r="DK35" s="72"/>
    </row>
    <row r="36" spans="1:115" ht="12.75" customHeight="1">
      <c r="A36" s="1486"/>
      <c r="B36" s="1471"/>
      <c r="C36" s="1425"/>
      <c r="D36" s="1425"/>
      <c r="E36" s="1425"/>
      <c r="F36" s="1425"/>
      <c r="G36" s="1444"/>
      <c r="H36" s="1425"/>
      <c r="I36" s="1425"/>
      <c r="J36" s="1425"/>
      <c r="K36" s="1425"/>
      <c r="L36" s="1428"/>
      <c r="M36" s="1428"/>
      <c r="N36" s="1428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79"/>
      <c r="AA36" s="1422"/>
      <c r="AC36" s="1441"/>
      <c r="AD36" s="1425"/>
      <c r="AE36" s="1425"/>
      <c r="AF36" s="1425"/>
      <c r="AG36" s="1425"/>
      <c r="AH36" s="1425"/>
      <c r="AI36" s="1444"/>
      <c r="AJ36" s="1425"/>
      <c r="AK36" s="1425"/>
      <c r="AL36" s="1425"/>
      <c r="AM36" s="1425"/>
      <c r="AN36" s="1428"/>
      <c r="AO36" s="1428"/>
      <c r="AP36" s="1428"/>
      <c r="AQ36" s="1425"/>
      <c r="AR36" s="1425"/>
      <c r="AS36" s="1425"/>
      <c r="AT36" s="1425"/>
      <c r="AU36" s="1425"/>
      <c r="AV36" s="1425"/>
      <c r="AW36" s="1425"/>
      <c r="AX36" s="1425"/>
      <c r="AY36" s="1425"/>
      <c r="AZ36" s="1425"/>
      <c r="BA36" s="1425"/>
      <c r="BB36" s="1422"/>
      <c r="BC36" s="1422"/>
      <c r="BD36" s="43"/>
      <c r="BE36" s="1441"/>
      <c r="BF36" s="1425"/>
      <c r="BG36" s="1425"/>
      <c r="BH36" s="1425"/>
      <c r="BI36" s="1425"/>
      <c r="BJ36" s="1425"/>
      <c r="BK36" s="1444"/>
      <c r="BL36" s="1425"/>
      <c r="BM36" s="1425"/>
      <c r="BN36" s="1425"/>
      <c r="BO36" s="1425"/>
      <c r="BP36" s="1428"/>
      <c r="BQ36" s="1428"/>
      <c r="BR36" s="1428"/>
      <c r="BS36" s="1425"/>
      <c r="BT36" s="1425"/>
      <c r="BU36" s="1425"/>
      <c r="BV36" s="1425"/>
      <c r="BW36" s="1425"/>
      <c r="BX36" s="1425"/>
      <c r="BY36" s="1425"/>
      <c r="BZ36" s="1425"/>
      <c r="CA36" s="1425"/>
      <c r="CB36" s="1425"/>
      <c r="CC36" s="1425"/>
      <c r="CD36" s="1425"/>
      <c r="CE36" s="1422"/>
      <c r="CF36" s="43"/>
      <c r="CG36" s="1572"/>
      <c r="CH36" s="1471"/>
      <c r="CI36" s="1471"/>
      <c r="CJ36" s="1471"/>
      <c r="CK36" s="1471"/>
      <c r="CL36" s="1425"/>
      <c r="CM36" s="1456"/>
      <c r="CN36" s="1425"/>
      <c r="CO36" s="1471"/>
      <c r="CP36" s="1471"/>
      <c r="CQ36" s="1471"/>
      <c r="CR36" s="1468"/>
      <c r="CS36" s="1468"/>
      <c r="CT36" s="1468"/>
      <c r="CU36" s="1425"/>
      <c r="CV36" s="1514"/>
      <c r="CW36" s="1425"/>
      <c r="CX36" s="1425"/>
      <c r="CY36" s="1425"/>
      <c r="CZ36" s="1425"/>
      <c r="DA36" s="1471"/>
      <c r="DB36" s="1471"/>
      <c r="DC36" s="1425"/>
      <c r="DD36" s="1425"/>
      <c r="DE36" s="1425"/>
      <c r="DF36" s="1509"/>
      <c r="DG36" s="1466"/>
      <c r="DH36" s="1549"/>
      <c r="DI36" s="1539"/>
      <c r="DK36" s="72"/>
    </row>
    <row r="37" spans="1:115" ht="92.25" customHeight="1" thickBot="1">
      <c r="A37" s="1487"/>
      <c r="B37" s="1472"/>
      <c r="C37" s="1426"/>
      <c r="D37" s="1426"/>
      <c r="E37" s="1426"/>
      <c r="F37" s="1426"/>
      <c r="G37" s="1445"/>
      <c r="H37" s="1426"/>
      <c r="I37" s="1426"/>
      <c r="J37" s="1426"/>
      <c r="K37" s="1426"/>
      <c r="L37" s="1484"/>
      <c r="M37" s="1484"/>
      <c r="N37" s="1484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80"/>
      <c r="AA37" s="1422"/>
      <c r="AC37" s="1441"/>
      <c r="AD37" s="1425"/>
      <c r="AE37" s="1425"/>
      <c r="AF37" s="1425"/>
      <c r="AG37" s="1425"/>
      <c r="AH37" s="1426"/>
      <c r="AI37" s="1445"/>
      <c r="AJ37" s="1426"/>
      <c r="AK37" s="1426"/>
      <c r="AL37" s="1425"/>
      <c r="AM37" s="1425"/>
      <c r="AN37" s="1428"/>
      <c r="AO37" s="1428"/>
      <c r="AP37" s="1428"/>
      <c r="AQ37" s="1426"/>
      <c r="AR37" s="1426"/>
      <c r="AS37" s="1426"/>
      <c r="AT37" s="1426"/>
      <c r="AU37" s="1426"/>
      <c r="AV37" s="1426"/>
      <c r="AW37" s="1425"/>
      <c r="AX37" s="1425"/>
      <c r="AY37" s="1425"/>
      <c r="AZ37" s="1425"/>
      <c r="BA37" s="1425"/>
      <c r="BB37" s="1422"/>
      <c r="BC37" s="1422"/>
      <c r="BD37" s="43"/>
      <c r="BE37" s="1442"/>
      <c r="BF37" s="1427"/>
      <c r="BG37" s="1427"/>
      <c r="BH37" s="1427"/>
      <c r="BI37" s="1427"/>
      <c r="BJ37" s="1426"/>
      <c r="BK37" s="1445"/>
      <c r="BL37" s="1426"/>
      <c r="BM37" s="1426"/>
      <c r="BN37" s="1427"/>
      <c r="BO37" s="1427"/>
      <c r="BP37" s="1429"/>
      <c r="BQ37" s="1429"/>
      <c r="BR37" s="1429"/>
      <c r="BS37" s="1426"/>
      <c r="BT37" s="1426"/>
      <c r="BU37" s="1426"/>
      <c r="BV37" s="1426"/>
      <c r="BW37" s="1426"/>
      <c r="BX37" s="1426"/>
      <c r="BY37" s="1427"/>
      <c r="BZ37" s="1427"/>
      <c r="CA37" s="1427"/>
      <c r="CB37" s="1427"/>
      <c r="CC37" s="1427"/>
      <c r="CD37" s="1427"/>
      <c r="CE37" s="1422"/>
      <c r="CF37" s="43"/>
      <c r="CG37" s="1573"/>
      <c r="CH37" s="1472"/>
      <c r="CI37" s="1472"/>
      <c r="CJ37" s="1472"/>
      <c r="CK37" s="1472"/>
      <c r="CL37" s="1426"/>
      <c r="CM37" s="1457"/>
      <c r="CN37" s="1426"/>
      <c r="CO37" s="1472"/>
      <c r="CP37" s="1472"/>
      <c r="CQ37" s="1472"/>
      <c r="CR37" s="1469"/>
      <c r="CS37" s="1469"/>
      <c r="CT37" s="1469"/>
      <c r="CU37" s="1426"/>
      <c r="CV37" s="1515"/>
      <c r="CW37" s="1426"/>
      <c r="CX37" s="1426"/>
      <c r="CY37" s="1426"/>
      <c r="CZ37" s="1426"/>
      <c r="DA37" s="1472"/>
      <c r="DB37" s="1472"/>
      <c r="DC37" s="1426"/>
      <c r="DD37" s="1426"/>
      <c r="DE37" s="1426"/>
      <c r="DF37" s="1510"/>
      <c r="DG37" s="1467"/>
      <c r="DH37" s="1550"/>
      <c r="DI37" s="1540"/>
      <c r="DK37" s="72"/>
    </row>
    <row r="38" spans="1:115" ht="16.5" thickBot="1">
      <c r="A38" s="329">
        <v>1</v>
      </c>
      <c r="B38" s="96">
        <v>2</v>
      </c>
      <c r="C38" s="96">
        <v>3</v>
      </c>
      <c r="D38" s="96">
        <v>4</v>
      </c>
      <c r="E38" s="96">
        <v>5</v>
      </c>
      <c r="F38" s="96">
        <v>6</v>
      </c>
      <c r="G38" s="96">
        <v>7</v>
      </c>
      <c r="H38" s="96">
        <v>8</v>
      </c>
      <c r="I38" s="96">
        <v>9</v>
      </c>
      <c r="J38" s="96">
        <v>10</v>
      </c>
      <c r="K38" s="96">
        <v>11</v>
      </c>
      <c r="L38" s="862">
        <v>12</v>
      </c>
      <c r="M38" s="862">
        <v>13</v>
      </c>
      <c r="N38" s="862">
        <v>14</v>
      </c>
      <c r="O38" s="862">
        <v>15</v>
      </c>
      <c r="P38" s="862">
        <v>16</v>
      </c>
      <c r="Q38" s="862">
        <v>17</v>
      </c>
      <c r="R38" s="862">
        <v>18</v>
      </c>
      <c r="S38" s="862">
        <v>19</v>
      </c>
      <c r="T38" s="862">
        <v>20</v>
      </c>
      <c r="U38" s="96">
        <v>21</v>
      </c>
      <c r="V38" s="96">
        <v>22</v>
      </c>
      <c r="W38" s="96">
        <v>23</v>
      </c>
      <c r="X38" s="96">
        <v>24</v>
      </c>
      <c r="Y38" s="96">
        <v>25</v>
      </c>
      <c r="Z38" s="696">
        <v>26</v>
      </c>
      <c r="AA38" s="697">
        <v>27</v>
      </c>
      <c r="AC38" s="329">
        <v>1</v>
      </c>
      <c r="AD38" s="96">
        <v>2</v>
      </c>
      <c r="AE38" s="96">
        <v>3</v>
      </c>
      <c r="AF38" s="96">
        <v>4</v>
      </c>
      <c r="AG38" s="96">
        <v>5</v>
      </c>
      <c r="AH38" s="96">
        <v>6</v>
      </c>
      <c r="AI38" s="96">
        <v>7</v>
      </c>
      <c r="AJ38" s="96">
        <v>8</v>
      </c>
      <c r="AK38" s="96">
        <v>9</v>
      </c>
      <c r="AL38" s="96">
        <v>10</v>
      </c>
      <c r="AM38" s="96">
        <v>11</v>
      </c>
      <c r="AN38" s="862">
        <v>12</v>
      </c>
      <c r="AO38" s="862">
        <v>13</v>
      </c>
      <c r="AP38" s="862">
        <v>14</v>
      </c>
      <c r="AQ38" s="862">
        <v>15</v>
      </c>
      <c r="AR38" s="862">
        <v>16</v>
      </c>
      <c r="AS38" s="862">
        <v>17</v>
      </c>
      <c r="AT38" s="862">
        <v>18</v>
      </c>
      <c r="AU38" s="862">
        <v>19</v>
      </c>
      <c r="AV38" s="862">
        <v>20</v>
      </c>
      <c r="AW38" s="96">
        <v>21</v>
      </c>
      <c r="AX38" s="96">
        <v>22</v>
      </c>
      <c r="AY38" s="96">
        <v>23</v>
      </c>
      <c r="AZ38" s="96">
        <v>24</v>
      </c>
      <c r="BA38" s="96">
        <v>25</v>
      </c>
      <c r="BB38" s="696">
        <v>26</v>
      </c>
      <c r="BC38" s="697">
        <v>27</v>
      </c>
      <c r="BD38" s="13"/>
      <c r="BE38" s="329">
        <v>1</v>
      </c>
      <c r="BF38" s="96">
        <v>2</v>
      </c>
      <c r="BG38" s="96">
        <v>3</v>
      </c>
      <c r="BH38" s="96">
        <v>4</v>
      </c>
      <c r="BI38" s="96">
        <v>5</v>
      </c>
      <c r="BJ38" s="96">
        <v>6</v>
      </c>
      <c r="BK38" s="96">
        <v>7</v>
      </c>
      <c r="BL38" s="96">
        <v>8</v>
      </c>
      <c r="BM38" s="96">
        <v>9</v>
      </c>
      <c r="BN38" s="96">
        <v>10</v>
      </c>
      <c r="BO38" s="96">
        <v>11</v>
      </c>
      <c r="BP38" s="862">
        <v>12</v>
      </c>
      <c r="BQ38" s="862">
        <v>13</v>
      </c>
      <c r="BR38" s="862">
        <v>14</v>
      </c>
      <c r="BS38" s="862">
        <v>15</v>
      </c>
      <c r="BT38" s="862">
        <v>16</v>
      </c>
      <c r="BU38" s="862">
        <v>17</v>
      </c>
      <c r="BV38" s="862">
        <v>18</v>
      </c>
      <c r="BW38" s="862">
        <v>19</v>
      </c>
      <c r="BX38" s="862">
        <v>20</v>
      </c>
      <c r="BY38" s="96">
        <v>21</v>
      </c>
      <c r="BZ38" s="96">
        <v>22</v>
      </c>
      <c r="CA38" s="96">
        <v>23</v>
      </c>
      <c r="CB38" s="96">
        <v>24</v>
      </c>
      <c r="CC38" s="96">
        <v>25</v>
      </c>
      <c r="CD38" s="696">
        <v>26</v>
      </c>
      <c r="CE38" s="697">
        <v>27</v>
      </c>
      <c r="CF38" s="13"/>
      <c r="CG38" s="98">
        <v>1</v>
      </c>
      <c r="CH38" s="96">
        <v>2</v>
      </c>
      <c r="CI38" s="96">
        <v>3</v>
      </c>
      <c r="CJ38" s="96">
        <v>4</v>
      </c>
      <c r="CK38" s="96">
        <v>5</v>
      </c>
      <c r="CL38" s="96">
        <v>6</v>
      </c>
      <c r="CM38" s="96">
        <v>7</v>
      </c>
      <c r="CN38" s="96">
        <v>8</v>
      </c>
      <c r="CO38" s="96">
        <v>9</v>
      </c>
      <c r="CP38" s="96">
        <v>10</v>
      </c>
      <c r="CQ38" s="96">
        <v>11</v>
      </c>
      <c r="CR38" s="862">
        <v>12</v>
      </c>
      <c r="CS38" s="862">
        <v>13</v>
      </c>
      <c r="CT38" s="862">
        <v>14</v>
      </c>
      <c r="CU38" s="862">
        <v>15</v>
      </c>
      <c r="CV38" s="862">
        <v>16</v>
      </c>
      <c r="CW38" s="862">
        <v>17</v>
      </c>
      <c r="CX38" s="862">
        <v>18</v>
      </c>
      <c r="CY38" s="862">
        <v>19</v>
      </c>
      <c r="CZ38" s="862">
        <v>20</v>
      </c>
      <c r="DA38" s="96">
        <v>21</v>
      </c>
      <c r="DB38" s="96">
        <v>22</v>
      </c>
      <c r="DC38" s="96">
        <v>23</v>
      </c>
      <c r="DD38" s="96">
        <v>24</v>
      </c>
      <c r="DE38" s="96">
        <v>25</v>
      </c>
      <c r="DF38" s="585">
        <v>26</v>
      </c>
      <c r="DG38" s="588">
        <v>27</v>
      </c>
      <c r="DH38" s="588">
        <v>28</v>
      </c>
      <c r="DI38" s="36">
        <v>29</v>
      </c>
      <c r="DK38" s="72"/>
    </row>
    <row r="39" spans="1:115" ht="38.25" customHeight="1" thickBot="1">
      <c r="A39" s="1523" t="s">
        <v>82</v>
      </c>
      <c r="B39" s="1524"/>
      <c r="C39" s="907"/>
      <c r="D39" s="673"/>
      <c r="E39" s="698"/>
      <c r="F39" s="698"/>
      <c r="G39" s="698"/>
      <c r="H39" s="643"/>
      <c r="I39" s="643"/>
      <c r="J39" s="643"/>
      <c r="K39" s="643"/>
      <c r="L39" s="876"/>
      <c r="M39" s="876"/>
      <c r="N39" s="876"/>
      <c r="O39" s="876"/>
      <c r="P39" s="876"/>
      <c r="Q39" s="876"/>
      <c r="R39" s="876"/>
      <c r="S39" s="876"/>
      <c r="T39" s="876"/>
      <c r="U39" s="673"/>
      <c r="V39" s="673"/>
      <c r="W39" s="673"/>
      <c r="X39" s="643"/>
      <c r="Y39" s="643"/>
      <c r="Z39" s="699"/>
      <c r="AA39" s="575"/>
      <c r="AC39" s="1481" t="s">
        <v>82</v>
      </c>
      <c r="AD39" s="1482"/>
      <c r="AE39" s="20"/>
      <c r="AF39" s="673"/>
      <c r="AG39" s="705"/>
      <c r="AH39" s="643"/>
      <c r="AI39" s="643"/>
      <c r="AJ39" s="643"/>
      <c r="AK39" s="643"/>
      <c r="AL39" s="643"/>
      <c r="AM39" s="643"/>
      <c r="AN39" s="876"/>
      <c r="AO39" s="876"/>
      <c r="AP39" s="876"/>
      <c r="AQ39" s="876"/>
      <c r="AR39" s="876"/>
      <c r="AS39" s="876"/>
      <c r="AT39" s="876"/>
      <c r="AU39" s="876"/>
      <c r="AV39" s="876"/>
      <c r="AW39" s="673"/>
      <c r="AX39" s="673"/>
      <c r="AY39" s="673"/>
      <c r="AZ39" s="643"/>
      <c r="BA39" s="643"/>
      <c r="BB39" s="699"/>
      <c r="BC39" s="575"/>
      <c r="BD39" s="16"/>
      <c r="BE39" s="1481" t="s">
        <v>82</v>
      </c>
      <c r="BF39" s="1482"/>
      <c r="BG39" s="1561"/>
      <c r="BH39" s="673"/>
      <c r="BI39" s="698"/>
      <c r="BJ39" s="643"/>
      <c r="BK39" s="643"/>
      <c r="BL39" s="643"/>
      <c r="BM39" s="643"/>
      <c r="BN39" s="643"/>
      <c r="BO39" s="643"/>
      <c r="BP39" s="876"/>
      <c r="BQ39" s="876"/>
      <c r="BR39" s="876"/>
      <c r="BS39" s="876"/>
      <c r="BT39" s="876"/>
      <c r="BU39" s="876"/>
      <c r="BV39" s="876"/>
      <c r="BW39" s="876"/>
      <c r="BX39" s="876"/>
      <c r="BY39" s="673"/>
      <c r="BZ39" s="673"/>
      <c r="CA39" s="673"/>
      <c r="CB39" s="643"/>
      <c r="CC39" s="643"/>
      <c r="CD39" s="643"/>
      <c r="CE39" s="575"/>
      <c r="CF39" s="16"/>
      <c r="CG39" s="1560" t="s">
        <v>82</v>
      </c>
      <c r="CH39" s="1482"/>
      <c r="CI39" s="1561"/>
      <c r="CJ39" s="662"/>
      <c r="CK39" s="661"/>
      <c r="CL39" s="661"/>
      <c r="CM39" s="661"/>
      <c r="CN39" s="661"/>
      <c r="CO39" s="661"/>
      <c r="CP39" s="661"/>
      <c r="CQ39" s="662"/>
      <c r="CR39" s="870"/>
      <c r="CS39" s="871"/>
      <c r="CT39" s="870"/>
      <c r="CU39" s="1114"/>
      <c r="CV39" s="1114"/>
      <c r="CW39" s="1114"/>
      <c r="CX39" s="1114"/>
      <c r="CY39" s="1114"/>
      <c r="CZ39" s="1114"/>
      <c r="DA39" s="662"/>
      <c r="DB39" s="662"/>
      <c r="DC39" s="662"/>
      <c r="DD39" s="661"/>
      <c r="DE39" s="661"/>
      <c r="DF39" s="740"/>
      <c r="DG39" s="663"/>
      <c r="DH39" s="663"/>
      <c r="DI39" s="664"/>
      <c r="DK39" s="72"/>
    </row>
    <row r="40" spans="1:115" ht="30" customHeight="1" thickBot="1">
      <c r="A40" s="755">
        <v>1</v>
      </c>
      <c r="B40" s="657" t="s">
        <v>34</v>
      </c>
      <c r="C40" s="755">
        <v>532</v>
      </c>
      <c r="D40" s="658">
        <v>577.95</v>
      </c>
      <c r="E40" s="755">
        <f>SUM(C40*8)</f>
        <v>4256</v>
      </c>
      <c r="F40" s="755"/>
      <c r="G40" s="755"/>
      <c r="H40" s="755"/>
      <c r="I40" s="755"/>
      <c r="J40" s="755">
        <v>21</v>
      </c>
      <c r="K40" s="658">
        <v>8.51</v>
      </c>
      <c r="L40" s="877"/>
      <c r="M40" s="878"/>
      <c r="N40" s="877"/>
      <c r="O40" s="877"/>
      <c r="P40" s="877"/>
      <c r="Q40" s="877"/>
      <c r="R40" s="877"/>
      <c r="S40" s="877"/>
      <c r="T40" s="877"/>
      <c r="U40" s="658">
        <f>SUM(L40/C40)*100</f>
        <v>0</v>
      </c>
      <c r="V40" s="658">
        <f aca="true" t="shared" si="52" ref="V40:V50">SUM(M40/D40)*100</f>
        <v>0</v>
      </c>
      <c r="W40" s="658">
        <f aca="true" t="shared" si="53" ref="W40:W50">SUM(N40/E40)*100</f>
        <v>0</v>
      </c>
      <c r="X40" s="755"/>
      <c r="Y40" s="658" t="e">
        <f aca="true" t="shared" si="54" ref="Y40:Y63">SUM(M40/L40)</f>
        <v>#DIV/0!</v>
      </c>
      <c r="Z40" s="771" t="e">
        <f>SUM(M40*4)/L40</f>
        <v>#DIV/0!</v>
      </c>
      <c r="AA40" s="772">
        <v>0</v>
      </c>
      <c r="AC40" s="755">
        <v>1</v>
      </c>
      <c r="AD40" s="657" t="s">
        <v>34</v>
      </c>
      <c r="AE40" s="755">
        <v>532</v>
      </c>
      <c r="AF40" s="771">
        <v>577.95</v>
      </c>
      <c r="AG40" s="755">
        <f aca="true" t="shared" si="55" ref="AG40:AG49">SUM(AE40)*8</f>
        <v>4256</v>
      </c>
      <c r="AH40" s="827"/>
      <c r="AI40" s="827"/>
      <c r="AJ40" s="827"/>
      <c r="AK40" s="755"/>
      <c r="AL40" s="755"/>
      <c r="AM40" s="658"/>
      <c r="AN40" s="877"/>
      <c r="AO40" s="878"/>
      <c r="AP40" s="877"/>
      <c r="AQ40" s="877"/>
      <c r="AR40" s="877"/>
      <c r="AS40" s="877"/>
      <c r="AT40" s="877"/>
      <c r="AU40" s="877"/>
      <c r="AV40" s="877"/>
      <c r="AW40" s="658">
        <f aca="true" t="shared" si="56" ref="AW40:AW50">SUM(AN40/AE40)*100</f>
        <v>0</v>
      </c>
      <c r="AX40" s="658">
        <f aca="true" t="shared" si="57" ref="AX40:AX50">SUM(AO40/AF40)*100</f>
        <v>0</v>
      </c>
      <c r="AY40" s="658">
        <f aca="true" t="shared" si="58" ref="AY40:AY50">SUM(AP40/AG40)*100</f>
        <v>0</v>
      </c>
      <c r="AZ40" s="755"/>
      <c r="BA40" s="658" t="e">
        <f aca="true" t="shared" si="59" ref="BA40:BA63">SUM(AO40/AN40)</f>
        <v>#DIV/0!</v>
      </c>
      <c r="BB40" s="771" t="e">
        <f>SUM(AO40*4)/AN40</f>
        <v>#DIV/0!</v>
      </c>
      <c r="BC40" s="772"/>
      <c r="BD40" s="46"/>
      <c r="BE40" s="755">
        <v>1</v>
      </c>
      <c r="BF40" s="657" t="s">
        <v>34</v>
      </c>
      <c r="BG40" s="755">
        <v>709</v>
      </c>
      <c r="BH40" s="658">
        <v>770.61</v>
      </c>
      <c r="BI40" s="755">
        <f aca="true" t="shared" si="60" ref="BI40:BI49">SUM(BG40)*8</f>
        <v>5672</v>
      </c>
      <c r="BJ40" s="755"/>
      <c r="BK40" s="755"/>
      <c r="BL40" s="755"/>
      <c r="BM40" s="755"/>
      <c r="BN40" s="755"/>
      <c r="BO40" s="658"/>
      <c r="BP40" s="877"/>
      <c r="BQ40" s="878"/>
      <c r="BR40" s="877"/>
      <c r="BS40" s="877"/>
      <c r="BT40" s="877"/>
      <c r="BU40" s="877"/>
      <c r="BV40" s="877"/>
      <c r="BW40" s="877"/>
      <c r="BX40" s="877"/>
      <c r="BY40" s="658">
        <f aca="true" t="shared" si="61" ref="BY40:BY50">SUM(BP40/BG40)*100</f>
        <v>0</v>
      </c>
      <c r="BZ40" s="658">
        <f aca="true" t="shared" si="62" ref="BZ40:BZ50">SUM(BQ40/BH40)*100</f>
        <v>0</v>
      </c>
      <c r="CA40" s="658">
        <f aca="true" t="shared" si="63" ref="CA40:CA50">SUM(BR40/BI40)*100</f>
        <v>0</v>
      </c>
      <c r="CB40" s="755"/>
      <c r="CC40" s="658" t="e">
        <f aca="true" t="shared" si="64" ref="CC40:CC63">SUM(BQ40/BP40)</f>
        <v>#DIV/0!</v>
      </c>
      <c r="CD40" s="658" t="e">
        <f>SUM(BQ40*4)/BP40</f>
        <v>#DIV/0!</v>
      </c>
      <c r="CE40" s="772"/>
      <c r="CF40" s="44"/>
      <c r="CG40" s="719">
        <v>1</v>
      </c>
      <c r="CH40" s="128" t="s">
        <v>34</v>
      </c>
      <c r="CI40" s="127">
        <f aca="true" t="shared" si="65" ref="CI40:CR42">SUM(C40+AE40+BG40)</f>
        <v>1773</v>
      </c>
      <c r="CJ40" s="720">
        <f t="shared" si="65"/>
        <v>1926.5100000000002</v>
      </c>
      <c r="CK40" s="755">
        <f t="shared" si="65"/>
        <v>14184</v>
      </c>
      <c r="CL40" s="998">
        <f t="shared" si="65"/>
        <v>0</v>
      </c>
      <c r="CM40" s="998">
        <f t="shared" si="65"/>
        <v>0</v>
      </c>
      <c r="CN40" s="998">
        <f t="shared" si="65"/>
        <v>0</v>
      </c>
      <c r="CO40" s="998">
        <f t="shared" si="65"/>
        <v>0</v>
      </c>
      <c r="CP40" s="998">
        <f t="shared" si="65"/>
        <v>21</v>
      </c>
      <c r="CQ40" s="999">
        <f t="shared" si="65"/>
        <v>8.51</v>
      </c>
      <c r="CR40" s="998">
        <f t="shared" si="65"/>
        <v>0</v>
      </c>
      <c r="CS40" s="999">
        <f aca="true" t="shared" si="66" ref="CS40:CZ42">SUM(M40+AO40+BQ40)</f>
        <v>0</v>
      </c>
      <c r="CT40" s="998">
        <f t="shared" si="66"/>
        <v>0</v>
      </c>
      <c r="CU40" s="998">
        <f t="shared" si="66"/>
        <v>0</v>
      </c>
      <c r="CV40" s="999">
        <f t="shared" si="66"/>
        <v>0</v>
      </c>
      <c r="CW40" s="998">
        <f t="shared" si="66"/>
        <v>0</v>
      </c>
      <c r="CX40" s="999">
        <f t="shared" si="66"/>
        <v>0</v>
      </c>
      <c r="CY40" s="998">
        <f t="shared" si="66"/>
        <v>0</v>
      </c>
      <c r="CZ40" s="999">
        <f t="shared" si="66"/>
        <v>0</v>
      </c>
      <c r="DA40" s="1021">
        <f>SUM(CR40/CI40)*100</f>
        <v>0</v>
      </c>
      <c r="DB40" s="1021">
        <f>SUM(CS40/CJ40)*100</f>
        <v>0</v>
      </c>
      <c r="DC40" s="1021">
        <f>SUM(CT40/CK40)*100</f>
        <v>0</v>
      </c>
      <c r="DD40" s="998">
        <f aca="true" t="shared" si="67" ref="DD40:DD49">SUM(X40+AZ40+CB40)</f>
        <v>0</v>
      </c>
      <c r="DE40" s="999">
        <f>_xlfn.IFERROR(SUM(CS40/CR40),0)</f>
        <v>0</v>
      </c>
      <c r="DF40" s="1003">
        <f>_xlfn.IFERROR(SUM(CS40*4)/CR40,0)</f>
        <v>0</v>
      </c>
      <c r="DG40" s="1004">
        <f aca="true" t="shared" si="68" ref="DG40:DG49">SUM(AA40+BC40+CE40)</f>
        <v>0</v>
      </c>
      <c r="DH40" s="999">
        <v>0</v>
      </c>
      <c r="DI40" s="721">
        <f>SUM('Finance statement'!I61)</f>
        <v>270.69000000000005</v>
      </c>
      <c r="DK40" s="72"/>
    </row>
    <row r="41" spans="1:115" ht="30" customHeight="1">
      <c r="A41" s="755">
        <v>2</v>
      </c>
      <c r="B41" s="657" t="s">
        <v>35</v>
      </c>
      <c r="C41" s="755">
        <v>1247</v>
      </c>
      <c r="D41" s="658">
        <v>1769.48</v>
      </c>
      <c r="E41" s="755">
        <f aca="true" t="shared" si="69" ref="E41:E49">SUM(C41*8)</f>
        <v>9976</v>
      </c>
      <c r="F41" s="675">
        <v>15260</v>
      </c>
      <c r="G41" s="755">
        <v>3303</v>
      </c>
      <c r="H41" s="755"/>
      <c r="I41" s="755"/>
      <c r="J41" s="755">
        <v>1555</v>
      </c>
      <c r="K41" s="658">
        <v>680.33</v>
      </c>
      <c r="L41" s="877">
        <v>409</v>
      </c>
      <c r="M41" s="878">
        <v>373.57</v>
      </c>
      <c r="N41" s="877">
        <v>1067</v>
      </c>
      <c r="O41" s="877">
        <v>33</v>
      </c>
      <c r="P41" s="877">
        <v>30.27</v>
      </c>
      <c r="Q41" s="877">
        <v>66</v>
      </c>
      <c r="R41" s="877">
        <v>47.05</v>
      </c>
      <c r="S41" s="877">
        <v>54</v>
      </c>
      <c r="T41" s="877">
        <v>40.19</v>
      </c>
      <c r="U41" s="658">
        <f>SUM(L41/C41)*100</f>
        <v>32.79871692060946</v>
      </c>
      <c r="V41" s="658">
        <f t="shared" si="52"/>
        <v>21.11185206953455</v>
      </c>
      <c r="W41" s="658">
        <f t="shared" si="53"/>
        <v>10.695669607056937</v>
      </c>
      <c r="X41" s="755"/>
      <c r="Y41" s="658">
        <f t="shared" si="54"/>
        <v>0.9133740831295843</v>
      </c>
      <c r="Z41" s="771">
        <f aca="true" t="shared" si="70" ref="Z41:Z49">SUM(M41*4)/L41</f>
        <v>3.6534963325183374</v>
      </c>
      <c r="AA41" s="772"/>
      <c r="AC41" s="755">
        <v>2</v>
      </c>
      <c r="AD41" s="657" t="s">
        <v>35</v>
      </c>
      <c r="AE41" s="755">
        <v>1530</v>
      </c>
      <c r="AF41" s="771">
        <v>2171.65</v>
      </c>
      <c r="AG41" s="755">
        <f t="shared" si="55"/>
        <v>12240</v>
      </c>
      <c r="AH41" s="827">
        <v>9936</v>
      </c>
      <c r="AI41" s="827">
        <v>2789</v>
      </c>
      <c r="AJ41" s="827">
        <v>0</v>
      </c>
      <c r="AK41" s="755"/>
      <c r="AL41" s="755">
        <v>329</v>
      </c>
      <c r="AM41" s="658">
        <v>275.83</v>
      </c>
      <c r="AN41" s="877">
        <v>329</v>
      </c>
      <c r="AO41" s="878">
        <v>275.83</v>
      </c>
      <c r="AP41" s="877">
        <v>788</v>
      </c>
      <c r="AQ41" s="877">
        <v>19</v>
      </c>
      <c r="AR41" s="877">
        <v>16.63</v>
      </c>
      <c r="AS41" s="877">
        <v>69</v>
      </c>
      <c r="AT41" s="877">
        <v>44.69</v>
      </c>
      <c r="AU41" s="877">
        <v>51</v>
      </c>
      <c r="AV41" s="877">
        <v>33.94</v>
      </c>
      <c r="AW41" s="658">
        <f t="shared" si="56"/>
        <v>21.50326797385621</v>
      </c>
      <c r="AX41" s="658">
        <f t="shared" si="57"/>
        <v>12.701402159648193</v>
      </c>
      <c r="AY41" s="658">
        <f t="shared" si="58"/>
        <v>6.4379084967320255</v>
      </c>
      <c r="AZ41" s="755">
        <v>514</v>
      </c>
      <c r="BA41" s="658">
        <f t="shared" si="59"/>
        <v>0.8383890577507598</v>
      </c>
      <c r="BB41" s="771">
        <f aca="true" t="shared" si="71" ref="BB41:BB49">SUM(AO41*4)/AN41</f>
        <v>3.353556231003039</v>
      </c>
      <c r="BC41" s="772"/>
      <c r="BD41" s="46"/>
      <c r="BE41" s="755">
        <v>2</v>
      </c>
      <c r="BF41" s="657" t="s">
        <v>35</v>
      </c>
      <c r="BG41" s="755">
        <v>2041</v>
      </c>
      <c r="BH41" s="658">
        <v>2895.53</v>
      </c>
      <c r="BI41" s="755">
        <f t="shared" si="60"/>
        <v>16328</v>
      </c>
      <c r="BJ41" s="755">
        <v>22432</v>
      </c>
      <c r="BK41" s="755">
        <v>5811</v>
      </c>
      <c r="BL41" s="755"/>
      <c r="BM41" s="755"/>
      <c r="BN41" s="755">
        <v>464</v>
      </c>
      <c r="BO41" s="658">
        <v>439.72</v>
      </c>
      <c r="BP41" s="877">
        <v>464</v>
      </c>
      <c r="BQ41" s="878">
        <v>439.72</v>
      </c>
      <c r="BR41" s="877">
        <v>1466</v>
      </c>
      <c r="BS41" s="877">
        <v>23</v>
      </c>
      <c r="BT41" s="877">
        <v>21.57</v>
      </c>
      <c r="BU41" s="877">
        <v>70</v>
      </c>
      <c r="BV41" s="877">
        <v>67.76</v>
      </c>
      <c r="BW41" s="877">
        <v>89</v>
      </c>
      <c r="BX41" s="877">
        <v>68.29</v>
      </c>
      <c r="BY41" s="658">
        <f t="shared" si="61"/>
        <v>22.73395394414503</v>
      </c>
      <c r="BZ41" s="658">
        <f t="shared" si="62"/>
        <v>15.186166263171163</v>
      </c>
      <c r="CA41" s="658">
        <f t="shared" si="63"/>
        <v>8.97844194022538</v>
      </c>
      <c r="CB41" s="755">
        <v>1000</v>
      </c>
      <c r="CC41" s="658">
        <f t="shared" si="64"/>
        <v>0.9476724137931035</v>
      </c>
      <c r="CD41" s="658">
        <f aca="true" t="shared" si="72" ref="CD41:CD49">SUM(BQ41*4)/BP41</f>
        <v>3.790689655172414</v>
      </c>
      <c r="CE41" s="772"/>
      <c r="CF41" s="44"/>
      <c r="CG41" s="719">
        <v>2</v>
      </c>
      <c r="CH41" s="128" t="s">
        <v>35</v>
      </c>
      <c r="CI41" s="127">
        <f t="shared" si="65"/>
        <v>4818</v>
      </c>
      <c r="CJ41" s="720">
        <f t="shared" si="65"/>
        <v>6836.66</v>
      </c>
      <c r="CK41" s="755">
        <f t="shared" si="65"/>
        <v>38544</v>
      </c>
      <c r="CL41" s="998">
        <f t="shared" si="65"/>
        <v>47628</v>
      </c>
      <c r="CM41" s="998">
        <f t="shared" si="65"/>
        <v>11903</v>
      </c>
      <c r="CN41" s="998">
        <f t="shared" si="65"/>
        <v>0</v>
      </c>
      <c r="CO41" s="998">
        <f t="shared" si="65"/>
        <v>0</v>
      </c>
      <c r="CP41" s="998">
        <f t="shared" si="65"/>
        <v>2348</v>
      </c>
      <c r="CQ41" s="999">
        <f t="shared" si="65"/>
        <v>1395.88</v>
      </c>
      <c r="CR41" s="998">
        <f t="shared" si="65"/>
        <v>1202</v>
      </c>
      <c r="CS41" s="999">
        <f t="shared" si="66"/>
        <v>1089.12</v>
      </c>
      <c r="CT41" s="998">
        <f t="shared" si="66"/>
        <v>3321</v>
      </c>
      <c r="CU41" s="998">
        <f t="shared" si="66"/>
        <v>75</v>
      </c>
      <c r="CV41" s="999">
        <f t="shared" si="66"/>
        <v>68.47</v>
      </c>
      <c r="CW41" s="998">
        <f t="shared" si="66"/>
        <v>205</v>
      </c>
      <c r="CX41" s="720">
        <f t="shared" si="66"/>
        <v>159.5</v>
      </c>
      <c r="CY41" s="127">
        <f t="shared" si="66"/>
        <v>194</v>
      </c>
      <c r="CZ41" s="720">
        <f t="shared" si="66"/>
        <v>142.42000000000002</v>
      </c>
      <c r="DA41" s="999">
        <f aca="true" t="shared" si="73" ref="DA41:DA49">SUM(CR41/CI41)*100</f>
        <v>24.948111249481112</v>
      </c>
      <c r="DB41" s="999">
        <f aca="true" t="shared" si="74" ref="DB41:DB49">SUM(CS41/CJ41)*100</f>
        <v>15.930585987894672</v>
      </c>
      <c r="DC41" s="999">
        <f aca="true" t="shared" si="75" ref="DC41:DC49">SUM(CT41/CK41)*100</f>
        <v>8.61612702366127</v>
      </c>
      <c r="DD41" s="998">
        <f t="shared" si="67"/>
        <v>1514</v>
      </c>
      <c r="DE41" s="999">
        <f>_xlfn.IFERROR(SUM(CS41/CR41),0)</f>
        <v>0.9060898502495839</v>
      </c>
      <c r="DF41" s="1003">
        <f>_xlfn.IFERROR(SUM(CS41*4)/CR41,0)</f>
        <v>3.6243594009983355</v>
      </c>
      <c r="DG41" s="1004">
        <f t="shared" si="68"/>
        <v>0</v>
      </c>
      <c r="DH41" s="999">
        <v>0</v>
      </c>
      <c r="DI41" s="721">
        <f>SUM('Finance statement'!I62)</f>
        <v>846.1400000000006</v>
      </c>
      <c r="DK41" s="72"/>
    </row>
    <row r="42" spans="1:115" ht="30" customHeight="1" thickBot="1">
      <c r="A42" s="755">
        <v>3</v>
      </c>
      <c r="B42" s="657" t="s">
        <v>406</v>
      </c>
      <c r="C42" s="755">
        <v>283</v>
      </c>
      <c r="D42" s="658">
        <v>402.17</v>
      </c>
      <c r="E42" s="755">
        <f t="shared" si="69"/>
        <v>2264</v>
      </c>
      <c r="F42" s="675"/>
      <c r="G42" s="755"/>
      <c r="H42" s="755"/>
      <c r="I42" s="755"/>
      <c r="J42" s="755">
        <v>68</v>
      </c>
      <c r="K42" s="658">
        <v>96.57</v>
      </c>
      <c r="L42" s="877"/>
      <c r="M42" s="878"/>
      <c r="N42" s="877"/>
      <c r="O42" s="877"/>
      <c r="P42" s="877"/>
      <c r="Q42" s="877"/>
      <c r="R42" s="877"/>
      <c r="S42" s="877"/>
      <c r="T42" s="877"/>
      <c r="U42" s="658"/>
      <c r="V42" s="658"/>
      <c r="W42" s="658"/>
      <c r="X42" s="755"/>
      <c r="Y42" s="658"/>
      <c r="Z42" s="771" t="e">
        <f t="shared" si="70"/>
        <v>#DIV/0!</v>
      </c>
      <c r="AA42" s="772"/>
      <c r="AC42" s="762">
        <v>3</v>
      </c>
      <c r="AD42" s="752" t="s">
        <v>406</v>
      </c>
      <c r="AE42" s="762">
        <v>0</v>
      </c>
      <c r="AF42" s="773">
        <v>0</v>
      </c>
      <c r="AG42" s="762">
        <f t="shared" si="55"/>
        <v>0</v>
      </c>
      <c r="AH42" s="983"/>
      <c r="AI42" s="983"/>
      <c r="AJ42" s="983"/>
      <c r="AK42" s="762"/>
      <c r="AL42" s="762"/>
      <c r="AM42" s="763"/>
      <c r="AN42" s="879"/>
      <c r="AO42" s="880"/>
      <c r="AP42" s="879"/>
      <c r="AQ42" s="879"/>
      <c r="AR42" s="879"/>
      <c r="AS42" s="879"/>
      <c r="AT42" s="879"/>
      <c r="AU42" s="879"/>
      <c r="AV42" s="879"/>
      <c r="AW42" s="56" t="e">
        <f t="shared" si="56"/>
        <v>#DIV/0!</v>
      </c>
      <c r="AX42" s="56" t="e">
        <f t="shared" si="57"/>
        <v>#DIV/0!</v>
      </c>
      <c r="AY42" s="763" t="e">
        <f t="shared" si="58"/>
        <v>#DIV/0!</v>
      </c>
      <c r="AZ42" s="762"/>
      <c r="BA42" s="763"/>
      <c r="BB42" s="773" t="e">
        <f t="shared" si="71"/>
        <v>#DIV/0!</v>
      </c>
      <c r="BC42" s="774"/>
      <c r="BD42" s="46"/>
      <c r="BE42" s="755">
        <v>3</v>
      </c>
      <c r="BF42" s="657" t="s">
        <v>406</v>
      </c>
      <c r="BG42" s="755">
        <v>0</v>
      </c>
      <c r="BH42" s="658">
        <v>0</v>
      </c>
      <c r="BI42" s="755">
        <f t="shared" si="60"/>
        <v>0</v>
      </c>
      <c r="BJ42" s="755"/>
      <c r="BK42" s="755"/>
      <c r="BL42" s="755"/>
      <c r="BM42" s="755"/>
      <c r="BN42" s="755"/>
      <c r="BO42" s="658"/>
      <c r="BP42" s="877"/>
      <c r="BQ42" s="878"/>
      <c r="BR42" s="877"/>
      <c r="BS42" s="877"/>
      <c r="BT42" s="877"/>
      <c r="BU42" s="877"/>
      <c r="BV42" s="877"/>
      <c r="BW42" s="877"/>
      <c r="BX42" s="877"/>
      <c r="BY42" s="658"/>
      <c r="BZ42" s="658"/>
      <c r="CA42" s="658"/>
      <c r="CB42" s="755"/>
      <c r="CC42" s="658"/>
      <c r="CD42" s="658" t="e">
        <f t="shared" si="72"/>
        <v>#DIV/0!</v>
      </c>
      <c r="CE42" s="772"/>
      <c r="CF42" s="44"/>
      <c r="CG42" s="722">
        <v>3</v>
      </c>
      <c r="CH42" s="723" t="s">
        <v>406</v>
      </c>
      <c r="CI42" s="724">
        <f t="shared" si="65"/>
        <v>283</v>
      </c>
      <c r="CJ42" s="725">
        <f t="shared" si="65"/>
        <v>402.17</v>
      </c>
      <c r="CK42" s="724">
        <f t="shared" si="65"/>
        <v>2264</v>
      </c>
      <c r="CL42" s="998">
        <f t="shared" si="65"/>
        <v>0</v>
      </c>
      <c r="CM42" s="1006">
        <f t="shared" si="65"/>
        <v>0</v>
      </c>
      <c r="CN42" s="998">
        <f t="shared" si="65"/>
        <v>0</v>
      </c>
      <c r="CO42" s="998">
        <f t="shared" si="65"/>
        <v>0</v>
      </c>
      <c r="CP42" s="998">
        <f t="shared" si="65"/>
        <v>68</v>
      </c>
      <c r="CQ42" s="999">
        <f t="shared" si="65"/>
        <v>96.57</v>
      </c>
      <c r="CR42" s="998">
        <f t="shared" si="65"/>
        <v>0</v>
      </c>
      <c r="CS42" s="999">
        <f t="shared" si="66"/>
        <v>0</v>
      </c>
      <c r="CT42" s="998">
        <f t="shared" si="66"/>
        <v>0</v>
      </c>
      <c r="CU42" s="998">
        <f t="shared" si="66"/>
        <v>0</v>
      </c>
      <c r="CV42" s="999">
        <f t="shared" si="66"/>
        <v>0</v>
      </c>
      <c r="CW42" s="998">
        <f t="shared" si="66"/>
        <v>0</v>
      </c>
      <c r="CX42" s="720">
        <f t="shared" si="66"/>
        <v>0</v>
      </c>
      <c r="CY42" s="127">
        <f t="shared" si="66"/>
        <v>0</v>
      </c>
      <c r="CZ42" s="720">
        <f t="shared" si="66"/>
        <v>0</v>
      </c>
      <c r="DA42" s="1007">
        <f t="shared" si="73"/>
        <v>0</v>
      </c>
      <c r="DB42" s="1007">
        <f t="shared" si="74"/>
        <v>0</v>
      </c>
      <c r="DC42" s="1007">
        <f t="shared" si="75"/>
        <v>0</v>
      </c>
      <c r="DD42" s="1006">
        <f t="shared" si="67"/>
        <v>0</v>
      </c>
      <c r="DE42" s="1007">
        <f>_xlfn.IFERROR(SUM(CS42/CR42),0)</f>
        <v>0</v>
      </c>
      <c r="DF42" s="1010">
        <f>_xlfn.IFERROR(SUM(CS42*4)/CR42,0)</f>
        <v>0</v>
      </c>
      <c r="DG42" s="1004">
        <f t="shared" si="68"/>
        <v>0</v>
      </c>
      <c r="DH42" s="1007"/>
      <c r="DI42" s="945">
        <f>SUM('Finance statement'!I63)</f>
        <v>124.14000000000003</v>
      </c>
      <c r="DK42" s="72"/>
    </row>
    <row r="43" spans="1:115" ht="39" customHeight="1" thickBot="1">
      <c r="A43" s="1496" t="s">
        <v>407</v>
      </c>
      <c r="B43" s="1497"/>
      <c r="C43" s="754">
        <f>SUM(C41:C42)</f>
        <v>1530</v>
      </c>
      <c r="D43" s="780">
        <f>SUM(D41:D42)</f>
        <v>2171.65</v>
      </c>
      <c r="E43" s="754">
        <f>SUM(C43*8)</f>
        <v>12240</v>
      </c>
      <c r="F43" s="93">
        <f>SUM(F41:F42)</f>
        <v>15260</v>
      </c>
      <c r="G43" s="93">
        <f aca="true" t="shared" si="76" ref="G43:L43">SUM(G41:G42)</f>
        <v>3303</v>
      </c>
      <c r="H43" s="93">
        <f t="shared" si="76"/>
        <v>0</v>
      </c>
      <c r="I43" s="93">
        <f t="shared" si="76"/>
        <v>0</v>
      </c>
      <c r="J43" s="93">
        <f t="shared" si="76"/>
        <v>1623</v>
      </c>
      <c r="K43" s="93">
        <f t="shared" si="76"/>
        <v>776.9000000000001</v>
      </c>
      <c r="L43" s="93">
        <f t="shared" si="76"/>
        <v>409</v>
      </c>
      <c r="M43" s="93">
        <f aca="true" t="shared" si="77" ref="M43:AA43">SUM(M41:M42)</f>
        <v>373.57</v>
      </c>
      <c r="N43" s="93">
        <f t="shared" si="77"/>
        <v>1067</v>
      </c>
      <c r="O43" s="93">
        <f t="shared" si="77"/>
        <v>33</v>
      </c>
      <c r="P43" s="93">
        <f t="shared" si="77"/>
        <v>30.27</v>
      </c>
      <c r="Q43" s="93">
        <f t="shared" si="77"/>
        <v>66</v>
      </c>
      <c r="R43" s="93">
        <f t="shared" si="77"/>
        <v>47.05</v>
      </c>
      <c r="S43" s="93">
        <f t="shared" si="77"/>
        <v>54</v>
      </c>
      <c r="T43" s="93">
        <f t="shared" si="77"/>
        <v>40.19</v>
      </c>
      <c r="U43" s="103">
        <f t="shared" si="77"/>
        <v>32.79871692060946</v>
      </c>
      <c r="V43" s="103">
        <f t="shared" si="77"/>
        <v>21.11185206953455</v>
      </c>
      <c r="W43" s="103">
        <f t="shared" si="77"/>
        <v>10.695669607056937</v>
      </c>
      <c r="X43" s="1210">
        <f t="shared" si="77"/>
        <v>0</v>
      </c>
      <c r="Y43" s="103">
        <f t="shared" si="77"/>
        <v>0.9133740831295843</v>
      </c>
      <c r="Z43" s="93" t="e">
        <f t="shared" si="77"/>
        <v>#DIV/0!</v>
      </c>
      <c r="AA43" s="93">
        <f t="shared" si="77"/>
        <v>0</v>
      </c>
      <c r="AC43" s="1490" t="s">
        <v>407</v>
      </c>
      <c r="AD43" s="1491"/>
      <c r="AE43" s="374">
        <f>SUM(AE41:AE42)</f>
        <v>1530</v>
      </c>
      <c r="AF43" s="374">
        <f aca="true" t="shared" si="78" ref="AF43:AV43">SUM(AF41:AF42)</f>
        <v>2171.65</v>
      </c>
      <c r="AG43" s="374">
        <f t="shared" si="78"/>
        <v>12240</v>
      </c>
      <c r="AH43" s="374">
        <f t="shared" si="78"/>
        <v>9936</v>
      </c>
      <c r="AI43" s="374">
        <f t="shared" si="78"/>
        <v>2789</v>
      </c>
      <c r="AJ43" s="374">
        <f t="shared" si="78"/>
        <v>0</v>
      </c>
      <c r="AK43" s="374">
        <f t="shared" si="78"/>
        <v>0</v>
      </c>
      <c r="AL43" s="374">
        <f t="shared" si="78"/>
        <v>329</v>
      </c>
      <c r="AM43" s="375">
        <f t="shared" si="78"/>
        <v>275.83</v>
      </c>
      <c r="AN43" s="374">
        <f t="shared" si="78"/>
        <v>329</v>
      </c>
      <c r="AO43" s="375">
        <f t="shared" si="78"/>
        <v>275.83</v>
      </c>
      <c r="AP43" s="374">
        <f t="shared" si="78"/>
        <v>788</v>
      </c>
      <c r="AQ43" s="374">
        <f t="shared" si="78"/>
        <v>19</v>
      </c>
      <c r="AR43" s="375">
        <f t="shared" si="78"/>
        <v>16.63</v>
      </c>
      <c r="AS43" s="374">
        <f t="shared" si="78"/>
        <v>69</v>
      </c>
      <c r="AT43" s="375">
        <f t="shared" si="78"/>
        <v>44.69</v>
      </c>
      <c r="AU43" s="374">
        <f t="shared" si="78"/>
        <v>51</v>
      </c>
      <c r="AV43" s="768">
        <f t="shared" si="78"/>
        <v>33.94</v>
      </c>
      <c r="AW43" s="775">
        <f t="shared" si="56"/>
        <v>21.50326797385621</v>
      </c>
      <c r="AX43" s="375">
        <f t="shared" si="57"/>
        <v>12.701402159648193</v>
      </c>
      <c r="AY43" s="375">
        <f t="shared" si="58"/>
        <v>6.4379084967320255</v>
      </c>
      <c r="AZ43" s="374">
        <f>SUM(AZ41:AZ42)</f>
        <v>514</v>
      </c>
      <c r="BA43" s="375"/>
      <c r="BB43" s="768">
        <f t="shared" si="71"/>
        <v>3.353556231003039</v>
      </c>
      <c r="BC43" s="374">
        <f>SUM(BC41:BC42)</f>
        <v>0</v>
      </c>
      <c r="BD43" s="46"/>
      <c r="BE43" s="943"/>
      <c r="BF43" s="944" t="s">
        <v>407</v>
      </c>
      <c r="BG43" s="755">
        <v>2041</v>
      </c>
      <c r="BH43" s="658">
        <v>2895.52</v>
      </c>
      <c r="BI43" s="755">
        <f t="shared" si="60"/>
        <v>16328</v>
      </c>
      <c r="BJ43" s="754">
        <f>SUM(BJ41:BJ42)</f>
        <v>22432</v>
      </c>
      <c r="BK43" s="754">
        <f aca="true" t="shared" si="79" ref="BK43:CD43">SUM(BK41:BK42)</f>
        <v>5811</v>
      </c>
      <c r="BL43" s="754">
        <f t="shared" si="79"/>
        <v>0</v>
      </c>
      <c r="BM43" s="754">
        <f t="shared" si="79"/>
        <v>0</v>
      </c>
      <c r="BN43" s="754">
        <f t="shared" si="79"/>
        <v>464</v>
      </c>
      <c r="BO43" s="754">
        <f t="shared" si="79"/>
        <v>439.72</v>
      </c>
      <c r="BP43" s="754">
        <f t="shared" si="79"/>
        <v>464</v>
      </c>
      <c r="BQ43" s="754">
        <f t="shared" si="79"/>
        <v>439.72</v>
      </c>
      <c r="BR43" s="754">
        <f t="shared" si="79"/>
        <v>1466</v>
      </c>
      <c r="BS43" s="754">
        <f t="shared" si="79"/>
        <v>23</v>
      </c>
      <c r="BT43" s="754">
        <f t="shared" si="79"/>
        <v>21.57</v>
      </c>
      <c r="BU43" s="754">
        <f t="shared" si="79"/>
        <v>70</v>
      </c>
      <c r="BV43" s="754">
        <f t="shared" si="79"/>
        <v>67.76</v>
      </c>
      <c r="BW43" s="754">
        <f t="shared" si="79"/>
        <v>89</v>
      </c>
      <c r="BX43" s="754">
        <f t="shared" si="79"/>
        <v>68.29</v>
      </c>
      <c r="BY43" s="755">
        <f t="shared" si="79"/>
        <v>22.73395394414503</v>
      </c>
      <c r="BZ43" s="755">
        <f t="shared" si="79"/>
        <v>15.186166263171163</v>
      </c>
      <c r="CA43" s="755">
        <f t="shared" si="79"/>
        <v>8.97844194022538</v>
      </c>
      <c r="CB43" s="755"/>
      <c r="CC43" s="755">
        <f t="shared" si="79"/>
        <v>0.9476724137931035</v>
      </c>
      <c r="CD43" s="755" t="e">
        <f t="shared" si="79"/>
        <v>#DIV/0!</v>
      </c>
      <c r="CE43" s="755"/>
      <c r="CF43" s="44"/>
      <c r="CG43" s="1583" t="s">
        <v>407</v>
      </c>
      <c r="CH43" s="1584"/>
      <c r="CI43" s="729">
        <f aca="true" t="shared" si="80" ref="CI43:CK50">SUM(C43+AE43+BG43)</f>
        <v>5101</v>
      </c>
      <c r="CJ43" s="731">
        <f t="shared" si="80"/>
        <v>7238.82</v>
      </c>
      <c r="CK43" s="730">
        <f t="shared" si="80"/>
        <v>40808</v>
      </c>
      <c r="CL43" s="1022">
        <f>SUM(CL41:CL42)</f>
        <v>47628</v>
      </c>
      <c r="CM43" s="1022">
        <f aca="true" t="shared" si="81" ref="CM43:DI43">SUM(CM41:CM42)</f>
        <v>11903</v>
      </c>
      <c r="CN43" s="1022">
        <f t="shared" si="81"/>
        <v>0</v>
      </c>
      <c r="CO43" s="1022">
        <f t="shared" si="81"/>
        <v>0</v>
      </c>
      <c r="CP43" s="1022">
        <f t="shared" si="81"/>
        <v>2416</v>
      </c>
      <c r="CQ43" s="1268">
        <f t="shared" si="81"/>
        <v>1492.45</v>
      </c>
      <c r="CR43" s="1022">
        <f t="shared" si="81"/>
        <v>1202</v>
      </c>
      <c r="CS43" s="1268">
        <f t="shared" si="81"/>
        <v>1089.12</v>
      </c>
      <c r="CT43" s="1022">
        <f t="shared" si="81"/>
        <v>3321</v>
      </c>
      <c r="CU43" s="1022">
        <f t="shared" si="81"/>
        <v>75</v>
      </c>
      <c r="CV43" s="1268">
        <f t="shared" si="81"/>
        <v>68.47</v>
      </c>
      <c r="CW43" s="1022">
        <f t="shared" si="81"/>
        <v>205</v>
      </c>
      <c r="CX43" s="1365">
        <f t="shared" si="81"/>
        <v>159.5</v>
      </c>
      <c r="CY43" s="1366">
        <f t="shared" si="81"/>
        <v>194</v>
      </c>
      <c r="CZ43" s="1365">
        <f t="shared" si="81"/>
        <v>142.42000000000002</v>
      </c>
      <c r="DA43" s="1268">
        <f t="shared" si="81"/>
        <v>24.948111249481112</v>
      </c>
      <c r="DB43" s="1268">
        <f t="shared" si="81"/>
        <v>15.930585987894672</v>
      </c>
      <c r="DC43" s="1268">
        <f t="shared" si="81"/>
        <v>8.61612702366127</v>
      </c>
      <c r="DD43" s="1022">
        <f t="shared" si="81"/>
        <v>1514</v>
      </c>
      <c r="DE43" s="1012">
        <f>_xlfn.IFERROR(SUM(CS43/CR43),0)</f>
        <v>0.9060898502495839</v>
      </c>
      <c r="DF43" s="1269">
        <f t="shared" si="81"/>
        <v>3.6243594009983355</v>
      </c>
      <c r="DG43" s="1022">
        <f t="shared" si="81"/>
        <v>0</v>
      </c>
      <c r="DH43" s="1022">
        <f t="shared" si="81"/>
        <v>0</v>
      </c>
      <c r="DI43" s="1270">
        <f t="shared" si="81"/>
        <v>970.2800000000005</v>
      </c>
      <c r="DK43" s="72"/>
    </row>
    <row r="44" spans="1:115" ht="30" customHeight="1" thickBot="1">
      <c r="A44" s="755">
        <v>4</v>
      </c>
      <c r="B44" s="657" t="s">
        <v>36</v>
      </c>
      <c r="C44" s="755">
        <v>405</v>
      </c>
      <c r="D44" s="658">
        <v>525.06</v>
      </c>
      <c r="E44" s="755">
        <f t="shared" si="69"/>
        <v>3240</v>
      </c>
      <c r="F44" s="755">
        <v>2805</v>
      </c>
      <c r="G44" s="755">
        <v>761</v>
      </c>
      <c r="H44" s="755">
        <v>761</v>
      </c>
      <c r="I44" s="755">
        <v>12</v>
      </c>
      <c r="J44" s="755">
        <v>12</v>
      </c>
      <c r="K44" s="658">
        <v>24.14</v>
      </c>
      <c r="L44" s="877">
        <v>12</v>
      </c>
      <c r="M44" s="878">
        <v>24.14</v>
      </c>
      <c r="N44" s="877">
        <v>91</v>
      </c>
      <c r="O44" s="877"/>
      <c r="P44" s="878"/>
      <c r="Q44" s="877">
        <v>6</v>
      </c>
      <c r="R44" s="877">
        <v>13.94</v>
      </c>
      <c r="S44" s="877">
        <v>3</v>
      </c>
      <c r="T44" s="877">
        <v>4.7</v>
      </c>
      <c r="U44" s="658"/>
      <c r="V44" s="658">
        <f t="shared" si="52"/>
        <v>4.5975698015464905</v>
      </c>
      <c r="W44" s="658">
        <f t="shared" si="53"/>
        <v>2.808641975308642</v>
      </c>
      <c r="X44" s="755"/>
      <c r="Y44" s="658">
        <f t="shared" si="54"/>
        <v>2.0116666666666667</v>
      </c>
      <c r="Z44" s="771">
        <f t="shared" si="70"/>
        <v>8.046666666666667</v>
      </c>
      <c r="AA44" s="772"/>
      <c r="AC44" s="661">
        <v>4</v>
      </c>
      <c r="AD44" s="663" t="s">
        <v>36</v>
      </c>
      <c r="AE44" s="661">
        <v>405</v>
      </c>
      <c r="AF44" s="776">
        <v>525.06</v>
      </c>
      <c r="AG44" s="661">
        <f t="shared" si="55"/>
        <v>3240</v>
      </c>
      <c r="AH44" s="984">
        <v>6868</v>
      </c>
      <c r="AI44" s="984">
        <v>836</v>
      </c>
      <c r="AJ44" s="984">
        <v>836</v>
      </c>
      <c r="AK44" s="661">
        <v>15</v>
      </c>
      <c r="AL44" s="661">
        <v>15</v>
      </c>
      <c r="AM44" s="662">
        <v>42.11</v>
      </c>
      <c r="AN44" s="870">
        <v>15</v>
      </c>
      <c r="AO44" s="871">
        <v>42.11</v>
      </c>
      <c r="AP44" s="870">
        <v>138</v>
      </c>
      <c r="AQ44" s="870">
        <v>0</v>
      </c>
      <c r="AR44" s="870">
        <v>0</v>
      </c>
      <c r="AS44" s="870">
        <v>10</v>
      </c>
      <c r="AT44" s="870">
        <v>19.37</v>
      </c>
      <c r="AU44" s="870">
        <v>3</v>
      </c>
      <c r="AV44" s="870">
        <v>5.25</v>
      </c>
      <c r="AW44" s="662">
        <f t="shared" si="56"/>
        <v>3.7037037037037033</v>
      </c>
      <c r="AX44" s="662">
        <f t="shared" si="57"/>
        <v>8.02003580543176</v>
      </c>
      <c r="AY44" s="662">
        <f t="shared" si="58"/>
        <v>4.2592592592592595</v>
      </c>
      <c r="AZ44" s="661">
        <v>222</v>
      </c>
      <c r="BA44" s="662">
        <f t="shared" si="59"/>
        <v>2.8073333333333332</v>
      </c>
      <c r="BB44" s="776">
        <f t="shared" si="71"/>
        <v>11.229333333333333</v>
      </c>
      <c r="BC44" s="777"/>
      <c r="BD44" s="46"/>
      <c r="BE44" s="755">
        <v>4</v>
      </c>
      <c r="BF44" s="657" t="s">
        <v>36</v>
      </c>
      <c r="BG44" s="755">
        <v>540</v>
      </c>
      <c r="BH44" s="658">
        <v>700.08</v>
      </c>
      <c r="BI44" s="755">
        <f t="shared" si="60"/>
        <v>4320</v>
      </c>
      <c r="BJ44" s="755">
        <v>12609</v>
      </c>
      <c r="BK44" s="755">
        <v>957</v>
      </c>
      <c r="BL44" s="755">
        <v>957</v>
      </c>
      <c r="BM44" s="755">
        <v>35</v>
      </c>
      <c r="BN44" s="755">
        <v>35</v>
      </c>
      <c r="BO44" s="658">
        <v>77.15</v>
      </c>
      <c r="BP44" s="877">
        <v>35</v>
      </c>
      <c r="BQ44" s="1062">
        <v>77.15</v>
      </c>
      <c r="BR44" s="877">
        <v>347</v>
      </c>
      <c r="BS44" s="877">
        <v>0</v>
      </c>
      <c r="BT44" s="877">
        <v>0</v>
      </c>
      <c r="BU44" s="877">
        <v>14</v>
      </c>
      <c r="BV44" s="878">
        <v>24.63</v>
      </c>
      <c r="BW44" s="877">
        <v>16</v>
      </c>
      <c r="BX44" s="877">
        <v>39.84</v>
      </c>
      <c r="BY44" s="658">
        <f t="shared" si="61"/>
        <v>6.481481481481481</v>
      </c>
      <c r="BZ44" s="658">
        <f t="shared" si="62"/>
        <v>11.020169123528738</v>
      </c>
      <c r="CA44" s="658">
        <f t="shared" si="63"/>
        <v>8.032407407407408</v>
      </c>
      <c r="CB44" s="755"/>
      <c r="CC44" s="658">
        <f t="shared" si="64"/>
        <v>2.2042857142857146</v>
      </c>
      <c r="CD44" s="658">
        <f t="shared" si="72"/>
        <v>8.817142857142859</v>
      </c>
      <c r="CE44" s="772"/>
      <c r="CF44" s="44"/>
      <c r="CG44" s="949">
        <v>4</v>
      </c>
      <c r="CH44" s="741" t="s">
        <v>36</v>
      </c>
      <c r="CI44" s="733">
        <f t="shared" si="80"/>
        <v>1350</v>
      </c>
      <c r="CJ44" s="734">
        <f t="shared" si="80"/>
        <v>1750.1999999999998</v>
      </c>
      <c r="CK44" s="661">
        <f t="shared" si="80"/>
        <v>10800</v>
      </c>
      <c r="CL44" s="998">
        <f aca="true" t="shared" si="82" ref="CL44:CO49">SUM(F44+AH44+BJ44)</f>
        <v>22282</v>
      </c>
      <c r="CM44" s="1013">
        <f t="shared" si="82"/>
        <v>2554</v>
      </c>
      <c r="CN44" s="1013">
        <f t="shared" si="82"/>
        <v>2554</v>
      </c>
      <c r="CO44" s="1013">
        <f t="shared" si="82"/>
        <v>62</v>
      </c>
      <c r="CP44" s="998">
        <f aca="true" t="shared" si="83" ref="CP44:CT49">SUM(J44+AL44+BN44)</f>
        <v>62</v>
      </c>
      <c r="CQ44" s="999">
        <f t="shared" si="83"/>
        <v>143.4</v>
      </c>
      <c r="CR44" s="998">
        <f t="shared" si="83"/>
        <v>62</v>
      </c>
      <c r="CS44" s="999">
        <f t="shared" si="83"/>
        <v>143.4</v>
      </c>
      <c r="CT44" s="998">
        <f t="shared" si="83"/>
        <v>576</v>
      </c>
      <c r="CU44" s="1002">
        <f aca="true" t="shared" si="84" ref="CU44:CU49">SUM(O44+AQ44+BS44)</f>
        <v>0</v>
      </c>
      <c r="CV44" s="1005">
        <f aca="true" t="shared" si="85" ref="CV44:CV49">SUM(P44+AR44+BT44)</f>
        <v>0</v>
      </c>
      <c r="CW44" s="1176">
        <f aca="true" t="shared" si="86" ref="CW44:CW49">SUM(Q44+AS44+BU44)</f>
        <v>30</v>
      </c>
      <c r="CX44" s="1177">
        <f aca="true" t="shared" si="87" ref="CX44:CX49">SUM(R44+AT44+BV44)</f>
        <v>57.94</v>
      </c>
      <c r="CY44" s="1002">
        <f aca="true" t="shared" si="88" ref="CY44:CY49">SUM(S44+AU44+BW44)</f>
        <v>22</v>
      </c>
      <c r="CZ44" s="1005">
        <f aca="true" t="shared" si="89" ref="CZ44:CZ49">SUM(T44+AV44+BX44)</f>
        <v>49.790000000000006</v>
      </c>
      <c r="DA44" s="734">
        <f t="shared" si="73"/>
        <v>4.592592592592593</v>
      </c>
      <c r="DB44" s="734">
        <f t="shared" si="74"/>
        <v>8.193349331504972</v>
      </c>
      <c r="DC44" s="734">
        <f t="shared" si="75"/>
        <v>5.333333333333334</v>
      </c>
      <c r="DD44" s="1013">
        <f t="shared" si="67"/>
        <v>222</v>
      </c>
      <c r="DE44" s="1014">
        <f>_xlfn.IFERROR(SUM(CS44/CR44),0)</f>
        <v>2.3129032258064517</v>
      </c>
      <c r="DF44" s="1017">
        <f>_xlfn.IFERROR(SUM(CS44*4)/CR44,0)</f>
        <v>9.251612903225807</v>
      </c>
      <c r="DG44" s="1018">
        <f t="shared" si="68"/>
        <v>0</v>
      </c>
      <c r="DH44" s="1014"/>
      <c r="DI44" s="946">
        <f>SUM('Finance statement'!I65)</f>
        <v>455.4699999999999</v>
      </c>
      <c r="DK44" s="72"/>
    </row>
    <row r="45" spans="1:115" ht="30" customHeight="1" thickBot="1">
      <c r="A45" s="755">
        <v>5</v>
      </c>
      <c r="B45" s="657" t="s">
        <v>37</v>
      </c>
      <c r="C45" s="755">
        <v>340</v>
      </c>
      <c r="D45" s="658">
        <v>455.51</v>
      </c>
      <c r="E45" s="755">
        <f t="shared" si="69"/>
        <v>2720</v>
      </c>
      <c r="F45" s="755">
        <v>475</v>
      </c>
      <c r="G45" s="755">
        <v>475</v>
      </c>
      <c r="H45" s="755">
        <v>330</v>
      </c>
      <c r="I45" s="755"/>
      <c r="J45" s="755">
        <v>43</v>
      </c>
      <c r="K45" s="658">
        <v>84.84</v>
      </c>
      <c r="L45" s="755">
        <v>43</v>
      </c>
      <c r="M45" s="658">
        <v>84.84</v>
      </c>
      <c r="N45" s="877">
        <v>344</v>
      </c>
      <c r="O45" s="877"/>
      <c r="P45" s="877"/>
      <c r="Q45" s="877"/>
      <c r="R45" s="877"/>
      <c r="S45" s="877"/>
      <c r="T45" s="877"/>
      <c r="U45" s="658"/>
      <c r="V45" s="658">
        <f t="shared" si="52"/>
        <v>18.62527716186253</v>
      </c>
      <c r="W45" s="658">
        <f t="shared" si="53"/>
        <v>12.647058823529411</v>
      </c>
      <c r="X45" s="755">
        <v>18</v>
      </c>
      <c r="Y45" s="658">
        <f t="shared" si="54"/>
        <v>1.9730232558139535</v>
      </c>
      <c r="Z45" s="771">
        <f t="shared" si="70"/>
        <v>7.892093023255814</v>
      </c>
      <c r="AA45" s="772"/>
      <c r="AC45" s="755">
        <v>5</v>
      </c>
      <c r="AD45" s="657" t="s">
        <v>37</v>
      </c>
      <c r="AE45" s="755">
        <v>340</v>
      </c>
      <c r="AF45" s="771">
        <v>455.51</v>
      </c>
      <c r="AG45" s="755">
        <f t="shared" si="55"/>
        <v>2720</v>
      </c>
      <c r="AH45" s="827">
        <v>799</v>
      </c>
      <c r="AI45" s="827">
        <v>799</v>
      </c>
      <c r="AJ45" s="827">
        <v>532</v>
      </c>
      <c r="AK45" s="755"/>
      <c r="AL45" s="755">
        <v>65</v>
      </c>
      <c r="AM45" s="658">
        <v>163.96</v>
      </c>
      <c r="AN45" s="877">
        <v>62</v>
      </c>
      <c r="AO45" s="878">
        <v>163.96</v>
      </c>
      <c r="AP45" s="877">
        <v>496</v>
      </c>
      <c r="AQ45" s="877"/>
      <c r="AR45" s="877"/>
      <c r="AS45" s="877"/>
      <c r="AT45" s="877"/>
      <c r="AU45" s="877"/>
      <c r="AV45" s="877"/>
      <c r="AW45" s="658">
        <f t="shared" si="56"/>
        <v>18.235294117647058</v>
      </c>
      <c r="AX45" s="658">
        <f t="shared" si="57"/>
        <v>35.99481899409454</v>
      </c>
      <c r="AY45" s="658">
        <f t="shared" si="58"/>
        <v>18.235294117647058</v>
      </c>
      <c r="AZ45" s="755"/>
      <c r="BA45" s="658">
        <f t="shared" si="59"/>
        <v>2.644516129032258</v>
      </c>
      <c r="BB45" s="771">
        <f t="shared" si="71"/>
        <v>10.578064516129032</v>
      </c>
      <c r="BC45" s="772"/>
      <c r="BD45" s="46"/>
      <c r="BE45" s="755">
        <v>5</v>
      </c>
      <c r="BF45" s="657" t="s">
        <v>37</v>
      </c>
      <c r="BG45" s="755">
        <v>453</v>
      </c>
      <c r="BH45" s="658">
        <v>607.348</v>
      </c>
      <c r="BI45" s="755">
        <f t="shared" si="60"/>
        <v>3624</v>
      </c>
      <c r="BJ45" s="755">
        <v>980</v>
      </c>
      <c r="BK45" s="755">
        <v>980</v>
      </c>
      <c r="BL45" s="755">
        <v>601</v>
      </c>
      <c r="BM45" s="755"/>
      <c r="BN45" s="755">
        <v>62</v>
      </c>
      <c r="BO45" s="658">
        <v>211.57</v>
      </c>
      <c r="BP45" s="885">
        <v>62</v>
      </c>
      <c r="BQ45" s="878">
        <v>211.57</v>
      </c>
      <c r="BR45" s="877">
        <v>496</v>
      </c>
      <c r="BS45" s="877"/>
      <c r="BT45" s="877"/>
      <c r="BU45" s="877"/>
      <c r="BV45" s="877"/>
      <c r="BW45" s="877"/>
      <c r="BX45" s="877"/>
      <c r="BY45" s="658">
        <f t="shared" si="61"/>
        <v>13.686534216335541</v>
      </c>
      <c r="BZ45" s="658">
        <f t="shared" si="62"/>
        <v>34.83505337961103</v>
      </c>
      <c r="CA45" s="658">
        <f t="shared" si="63"/>
        <v>13.686534216335541</v>
      </c>
      <c r="CB45" s="755">
        <v>69</v>
      </c>
      <c r="CC45" s="658">
        <f t="shared" si="64"/>
        <v>3.4124193548387094</v>
      </c>
      <c r="CD45" s="658">
        <f t="shared" si="72"/>
        <v>13.649677419354838</v>
      </c>
      <c r="CE45" s="772"/>
      <c r="CF45" s="44"/>
      <c r="CG45" s="719">
        <v>5</v>
      </c>
      <c r="CH45" s="128" t="s">
        <v>37</v>
      </c>
      <c r="CI45" s="127">
        <f t="shared" si="80"/>
        <v>1133</v>
      </c>
      <c r="CJ45" s="720">
        <f t="shared" si="80"/>
        <v>1518.368</v>
      </c>
      <c r="CK45" s="127">
        <f t="shared" si="80"/>
        <v>9064</v>
      </c>
      <c r="CL45" s="998">
        <f t="shared" si="82"/>
        <v>2254</v>
      </c>
      <c r="CM45" s="998">
        <f t="shared" si="82"/>
        <v>2254</v>
      </c>
      <c r="CN45" s="1013">
        <f t="shared" si="82"/>
        <v>1463</v>
      </c>
      <c r="CO45" s="1013">
        <f t="shared" si="82"/>
        <v>0</v>
      </c>
      <c r="CP45" s="998">
        <f t="shared" si="83"/>
        <v>170</v>
      </c>
      <c r="CQ45" s="999">
        <f t="shared" si="83"/>
        <v>460.37</v>
      </c>
      <c r="CR45" s="998">
        <f t="shared" si="83"/>
        <v>167</v>
      </c>
      <c r="CS45" s="999">
        <f t="shared" si="83"/>
        <v>460.37</v>
      </c>
      <c r="CT45" s="998">
        <f t="shared" si="83"/>
        <v>1336</v>
      </c>
      <c r="CU45" s="1002">
        <f t="shared" si="84"/>
        <v>0</v>
      </c>
      <c r="CV45" s="1005">
        <f t="shared" si="85"/>
        <v>0</v>
      </c>
      <c r="CW45" s="1002">
        <f t="shared" si="86"/>
        <v>0</v>
      </c>
      <c r="CX45" s="1177">
        <f t="shared" si="87"/>
        <v>0</v>
      </c>
      <c r="CY45" s="1002">
        <f t="shared" si="88"/>
        <v>0</v>
      </c>
      <c r="CZ45" s="1005">
        <f t="shared" si="89"/>
        <v>0</v>
      </c>
      <c r="DA45" s="999">
        <f t="shared" si="73"/>
        <v>14.739629302736098</v>
      </c>
      <c r="DB45" s="999">
        <f t="shared" si="74"/>
        <v>30.320054163417566</v>
      </c>
      <c r="DC45" s="720">
        <f t="shared" si="75"/>
        <v>14.739629302736098</v>
      </c>
      <c r="DD45" s="998">
        <f t="shared" si="67"/>
        <v>87</v>
      </c>
      <c r="DE45" s="999">
        <f>_xlfn.IFERROR(SUM(CS45/CR45),0)</f>
        <v>2.7567065868263474</v>
      </c>
      <c r="DF45" s="1017">
        <f>_xlfn.IFERROR(SUM(CS45*4)/CR45,0)</f>
        <v>11.02682634730539</v>
      </c>
      <c r="DG45" s="1004">
        <f t="shared" si="68"/>
        <v>0</v>
      </c>
      <c r="DH45" s="999"/>
      <c r="DI45" s="721">
        <f>SUM('Finance statement'!I66)</f>
        <v>145.95999999999992</v>
      </c>
      <c r="DK45" s="72"/>
    </row>
    <row r="46" spans="1:115" ht="30" customHeight="1" thickBot="1">
      <c r="A46" s="755">
        <v>6</v>
      </c>
      <c r="B46" s="657" t="s">
        <v>38</v>
      </c>
      <c r="C46" s="755">
        <v>305</v>
      </c>
      <c r="D46" s="658">
        <v>363.26</v>
      </c>
      <c r="E46" s="755">
        <f t="shared" si="69"/>
        <v>2440</v>
      </c>
      <c r="F46" s="755">
        <v>335</v>
      </c>
      <c r="G46" s="755">
        <v>335</v>
      </c>
      <c r="H46" s="755">
        <v>75</v>
      </c>
      <c r="I46" s="755"/>
      <c r="J46" s="755"/>
      <c r="K46" s="658"/>
      <c r="L46" s="877"/>
      <c r="M46" s="878"/>
      <c r="N46" s="877"/>
      <c r="O46" s="877"/>
      <c r="P46" s="877"/>
      <c r="Q46" s="877"/>
      <c r="R46" s="877"/>
      <c r="S46" s="877"/>
      <c r="T46" s="877"/>
      <c r="U46" s="658"/>
      <c r="V46" s="658">
        <f t="shared" si="52"/>
        <v>0</v>
      </c>
      <c r="W46" s="658">
        <f t="shared" si="53"/>
        <v>0</v>
      </c>
      <c r="X46" s="755"/>
      <c r="Y46" s="658" t="e">
        <f t="shared" si="54"/>
        <v>#DIV/0!</v>
      </c>
      <c r="Z46" s="771" t="e">
        <f t="shared" si="70"/>
        <v>#DIV/0!</v>
      </c>
      <c r="AA46" s="772"/>
      <c r="AC46" s="755">
        <v>6</v>
      </c>
      <c r="AD46" s="657" t="s">
        <v>38</v>
      </c>
      <c r="AE46" s="755">
        <v>305</v>
      </c>
      <c r="AF46" s="771">
        <v>363.26</v>
      </c>
      <c r="AG46" s="755">
        <f t="shared" si="55"/>
        <v>2440</v>
      </c>
      <c r="AH46" s="827">
        <v>3305</v>
      </c>
      <c r="AI46" s="827">
        <v>3305</v>
      </c>
      <c r="AJ46" s="827">
        <v>118</v>
      </c>
      <c r="AK46" s="755"/>
      <c r="AL46" s="755"/>
      <c r="AM46" s="658"/>
      <c r="AN46" s="877"/>
      <c r="AO46" s="878"/>
      <c r="AP46" s="877"/>
      <c r="AQ46" s="877"/>
      <c r="AR46" s="877"/>
      <c r="AS46" s="877"/>
      <c r="AT46" s="877"/>
      <c r="AU46" s="877"/>
      <c r="AV46" s="877"/>
      <c r="AW46" s="658">
        <f t="shared" si="56"/>
        <v>0</v>
      </c>
      <c r="AX46" s="658">
        <f t="shared" si="57"/>
        <v>0</v>
      </c>
      <c r="AY46" s="658">
        <f t="shared" si="58"/>
        <v>0</v>
      </c>
      <c r="AZ46" s="755"/>
      <c r="BA46" s="658" t="e">
        <f t="shared" si="59"/>
        <v>#DIV/0!</v>
      </c>
      <c r="BB46" s="771" t="e">
        <f t="shared" si="71"/>
        <v>#DIV/0!</v>
      </c>
      <c r="BC46" s="772"/>
      <c r="BD46" s="46"/>
      <c r="BE46" s="755">
        <v>6</v>
      </c>
      <c r="BF46" s="657" t="s">
        <v>38</v>
      </c>
      <c r="BG46" s="755">
        <v>407</v>
      </c>
      <c r="BH46" s="658">
        <v>484.34799999999996</v>
      </c>
      <c r="BI46" s="755">
        <f t="shared" si="60"/>
        <v>3256</v>
      </c>
      <c r="BJ46" s="755">
        <v>4100</v>
      </c>
      <c r="BK46" s="755">
        <v>4100</v>
      </c>
      <c r="BL46" s="755">
        <v>639</v>
      </c>
      <c r="BM46" s="755"/>
      <c r="BN46" s="755"/>
      <c r="BO46" s="658"/>
      <c r="BP46" s="877"/>
      <c r="BQ46" s="878"/>
      <c r="BR46" s="877"/>
      <c r="BS46" s="877"/>
      <c r="BT46" s="877"/>
      <c r="BU46" s="877"/>
      <c r="BV46" s="877"/>
      <c r="BW46" s="877"/>
      <c r="BX46" s="877"/>
      <c r="BY46" s="658">
        <f t="shared" si="61"/>
        <v>0</v>
      </c>
      <c r="BZ46" s="658">
        <f t="shared" si="62"/>
        <v>0</v>
      </c>
      <c r="CA46" s="658">
        <f t="shared" si="63"/>
        <v>0</v>
      </c>
      <c r="CB46" s="755"/>
      <c r="CC46" s="658" t="e">
        <f t="shared" si="64"/>
        <v>#DIV/0!</v>
      </c>
      <c r="CD46" s="658" t="e">
        <f t="shared" si="72"/>
        <v>#DIV/0!</v>
      </c>
      <c r="CE46" s="772"/>
      <c r="CF46" s="44"/>
      <c r="CG46" s="719">
        <v>6</v>
      </c>
      <c r="CH46" s="128" t="s">
        <v>38</v>
      </c>
      <c r="CI46" s="127">
        <f t="shared" si="80"/>
        <v>1017</v>
      </c>
      <c r="CJ46" s="720">
        <f t="shared" si="80"/>
        <v>1210.868</v>
      </c>
      <c r="CK46" s="127">
        <f t="shared" si="80"/>
        <v>8136</v>
      </c>
      <c r="CL46" s="998">
        <f t="shared" si="82"/>
        <v>7740</v>
      </c>
      <c r="CM46" s="998">
        <f t="shared" si="82"/>
        <v>7740</v>
      </c>
      <c r="CN46" s="1013">
        <f t="shared" si="82"/>
        <v>832</v>
      </c>
      <c r="CO46" s="1013">
        <f t="shared" si="82"/>
        <v>0</v>
      </c>
      <c r="CP46" s="998">
        <f t="shared" si="83"/>
        <v>0</v>
      </c>
      <c r="CQ46" s="999">
        <f t="shared" si="83"/>
        <v>0</v>
      </c>
      <c r="CR46" s="998">
        <f t="shared" si="83"/>
        <v>0</v>
      </c>
      <c r="CS46" s="999">
        <f t="shared" si="83"/>
        <v>0</v>
      </c>
      <c r="CT46" s="998">
        <f t="shared" si="83"/>
        <v>0</v>
      </c>
      <c r="CU46" s="1002">
        <f t="shared" si="84"/>
        <v>0</v>
      </c>
      <c r="CV46" s="1005">
        <f t="shared" si="85"/>
        <v>0</v>
      </c>
      <c r="CW46" s="1002">
        <f t="shared" si="86"/>
        <v>0</v>
      </c>
      <c r="CX46" s="1177">
        <f t="shared" si="87"/>
        <v>0</v>
      </c>
      <c r="CY46" s="1002">
        <f t="shared" si="88"/>
        <v>0</v>
      </c>
      <c r="CZ46" s="1005">
        <f t="shared" si="89"/>
        <v>0</v>
      </c>
      <c r="DA46" s="999">
        <f t="shared" si="73"/>
        <v>0</v>
      </c>
      <c r="DB46" s="999">
        <f t="shared" si="74"/>
        <v>0</v>
      </c>
      <c r="DC46" s="999">
        <f t="shared" si="75"/>
        <v>0</v>
      </c>
      <c r="DD46" s="998">
        <f t="shared" si="67"/>
        <v>0</v>
      </c>
      <c r="DE46" s="999">
        <f>_xlfn.IFERROR(SUM(CS46/CR46),0)</f>
        <v>0</v>
      </c>
      <c r="DF46" s="1017">
        <f>_xlfn.IFERROR(SUM(CS46*4)/CR46,0)</f>
        <v>0</v>
      </c>
      <c r="DG46" s="1004">
        <f t="shared" si="68"/>
        <v>0</v>
      </c>
      <c r="DH46" s="999"/>
      <c r="DI46" s="721">
        <f>SUM('Finance statement'!I67)</f>
        <v>796.3800000000001</v>
      </c>
      <c r="DK46" s="72"/>
    </row>
    <row r="47" spans="1:115" ht="30" customHeight="1" thickBot="1">
      <c r="A47" s="755">
        <v>7</v>
      </c>
      <c r="B47" s="657" t="s">
        <v>39</v>
      </c>
      <c r="C47" s="755">
        <v>454</v>
      </c>
      <c r="D47" s="658">
        <v>564.8</v>
      </c>
      <c r="E47" s="755">
        <f t="shared" si="69"/>
        <v>3632</v>
      </c>
      <c r="F47" s="755">
        <v>241</v>
      </c>
      <c r="G47" s="755">
        <v>241</v>
      </c>
      <c r="H47" s="755"/>
      <c r="I47" s="755"/>
      <c r="J47" s="755">
        <v>52</v>
      </c>
      <c r="K47" s="658">
        <v>92.73</v>
      </c>
      <c r="L47" s="877"/>
      <c r="M47" s="878"/>
      <c r="N47" s="877"/>
      <c r="O47" s="877"/>
      <c r="P47" s="877"/>
      <c r="Q47" s="877"/>
      <c r="R47" s="877"/>
      <c r="S47" s="877"/>
      <c r="T47" s="877"/>
      <c r="U47" s="658"/>
      <c r="V47" s="658">
        <f t="shared" si="52"/>
        <v>0</v>
      </c>
      <c r="W47" s="658">
        <f t="shared" si="53"/>
        <v>0</v>
      </c>
      <c r="X47" s="755"/>
      <c r="Y47" s="658" t="e">
        <f t="shared" si="54"/>
        <v>#DIV/0!</v>
      </c>
      <c r="Z47" s="771" t="e">
        <f t="shared" si="70"/>
        <v>#DIV/0!</v>
      </c>
      <c r="AA47" s="772"/>
      <c r="AC47" s="755">
        <v>7</v>
      </c>
      <c r="AD47" s="657" t="s">
        <v>39</v>
      </c>
      <c r="AE47" s="755">
        <v>454</v>
      </c>
      <c r="AF47" s="771">
        <v>564.8</v>
      </c>
      <c r="AG47" s="755">
        <f t="shared" si="55"/>
        <v>3632</v>
      </c>
      <c r="AH47" s="827">
        <v>1013</v>
      </c>
      <c r="AI47" s="827">
        <v>1013</v>
      </c>
      <c r="AJ47" s="827"/>
      <c r="AK47" s="755"/>
      <c r="AL47" s="755">
        <v>27</v>
      </c>
      <c r="AM47" s="658">
        <v>33.32</v>
      </c>
      <c r="AN47" s="877"/>
      <c r="AO47" s="878"/>
      <c r="AP47" s="877"/>
      <c r="AQ47" s="877"/>
      <c r="AR47" s="877"/>
      <c r="AS47" s="877"/>
      <c r="AT47" s="878"/>
      <c r="AU47" s="877"/>
      <c r="AV47" s="877"/>
      <c r="AW47" s="658">
        <f t="shared" si="56"/>
        <v>0</v>
      </c>
      <c r="AX47" s="658">
        <f t="shared" si="57"/>
        <v>0</v>
      </c>
      <c r="AY47" s="658">
        <f t="shared" si="58"/>
        <v>0</v>
      </c>
      <c r="AZ47" s="755">
        <v>15</v>
      </c>
      <c r="BA47" s="658" t="e">
        <f t="shared" si="59"/>
        <v>#DIV/0!</v>
      </c>
      <c r="BB47" s="771" t="e">
        <f t="shared" si="71"/>
        <v>#DIV/0!</v>
      </c>
      <c r="BC47" s="772"/>
      <c r="BD47" s="46"/>
      <c r="BE47" s="755">
        <v>7</v>
      </c>
      <c r="BF47" s="657" t="s">
        <v>39</v>
      </c>
      <c r="BG47" s="755">
        <v>606</v>
      </c>
      <c r="BH47" s="658">
        <v>753.0680000000001</v>
      </c>
      <c r="BI47" s="755">
        <f t="shared" si="60"/>
        <v>4848</v>
      </c>
      <c r="BJ47" s="755">
        <v>661</v>
      </c>
      <c r="BK47" s="755">
        <v>661</v>
      </c>
      <c r="BL47" s="755"/>
      <c r="BM47" s="755"/>
      <c r="BN47" s="755">
        <v>30</v>
      </c>
      <c r="BO47" s="658">
        <v>29.11</v>
      </c>
      <c r="BP47" s="877"/>
      <c r="BQ47" s="878"/>
      <c r="BR47" s="877"/>
      <c r="BS47" s="877"/>
      <c r="BT47" s="877"/>
      <c r="BU47" s="877"/>
      <c r="BV47" s="877"/>
      <c r="BW47" s="877"/>
      <c r="BX47" s="877"/>
      <c r="BY47" s="658">
        <f t="shared" si="61"/>
        <v>0</v>
      </c>
      <c r="BZ47" s="658">
        <f t="shared" si="62"/>
        <v>0</v>
      </c>
      <c r="CA47" s="658">
        <f t="shared" si="63"/>
        <v>0</v>
      </c>
      <c r="CB47" s="755">
        <v>14</v>
      </c>
      <c r="CC47" s="658">
        <v>0</v>
      </c>
      <c r="CD47" s="658" t="e">
        <f t="shared" si="72"/>
        <v>#DIV/0!</v>
      </c>
      <c r="CE47" s="772"/>
      <c r="CF47" s="44"/>
      <c r="CG47" s="719">
        <v>7</v>
      </c>
      <c r="CH47" s="128" t="s">
        <v>39</v>
      </c>
      <c r="CI47" s="127">
        <f t="shared" si="80"/>
        <v>1514</v>
      </c>
      <c r="CJ47" s="720">
        <f t="shared" si="80"/>
        <v>1882.6680000000001</v>
      </c>
      <c r="CK47" s="755">
        <f t="shared" si="80"/>
        <v>12112</v>
      </c>
      <c r="CL47" s="998">
        <f t="shared" si="82"/>
        <v>1915</v>
      </c>
      <c r="CM47" s="998">
        <f t="shared" si="82"/>
        <v>1915</v>
      </c>
      <c r="CN47" s="1013">
        <f t="shared" si="82"/>
        <v>0</v>
      </c>
      <c r="CO47" s="1013">
        <f t="shared" si="82"/>
        <v>0</v>
      </c>
      <c r="CP47" s="998">
        <f t="shared" si="83"/>
        <v>109</v>
      </c>
      <c r="CQ47" s="999">
        <f t="shared" si="83"/>
        <v>155.16000000000003</v>
      </c>
      <c r="CR47" s="998">
        <f t="shared" si="83"/>
        <v>0</v>
      </c>
      <c r="CS47" s="999">
        <f t="shared" si="83"/>
        <v>0</v>
      </c>
      <c r="CT47" s="998">
        <f t="shared" si="83"/>
        <v>0</v>
      </c>
      <c r="CU47" s="1002">
        <f t="shared" si="84"/>
        <v>0</v>
      </c>
      <c r="CV47" s="1005">
        <f t="shared" si="85"/>
        <v>0</v>
      </c>
      <c r="CW47" s="1176">
        <f>SUM(Q47+AS47+BU47)</f>
        <v>0</v>
      </c>
      <c r="CX47" s="1177">
        <f t="shared" si="87"/>
        <v>0</v>
      </c>
      <c r="CY47" s="1176">
        <f t="shared" si="88"/>
        <v>0</v>
      </c>
      <c r="CZ47" s="1177">
        <f t="shared" si="89"/>
        <v>0</v>
      </c>
      <c r="DA47" s="720">
        <f t="shared" si="73"/>
        <v>0</v>
      </c>
      <c r="DB47" s="720">
        <f t="shared" si="74"/>
        <v>0</v>
      </c>
      <c r="DC47" s="720">
        <f t="shared" si="75"/>
        <v>0</v>
      </c>
      <c r="DD47" s="998">
        <f t="shared" si="67"/>
        <v>29</v>
      </c>
      <c r="DE47" s="999">
        <f>_xlfn.IFERROR(SUM(CS47/CR47),0)</f>
        <v>0</v>
      </c>
      <c r="DF47" s="1017">
        <f>_xlfn.IFERROR(SUM(CS47*4)/CR47,0)</f>
        <v>0</v>
      </c>
      <c r="DG47" s="1004">
        <f t="shared" si="68"/>
        <v>0</v>
      </c>
      <c r="DH47" s="999"/>
      <c r="DI47" s="721">
        <f>SUM('Finance statement'!I68)</f>
        <v>1264.9399999999998</v>
      </c>
      <c r="DK47" s="72"/>
    </row>
    <row r="48" spans="1:115" ht="30" customHeight="1" thickBot="1">
      <c r="A48" s="755">
        <v>8</v>
      </c>
      <c r="B48" s="657" t="s">
        <v>40</v>
      </c>
      <c r="C48" s="755">
        <v>277</v>
      </c>
      <c r="D48" s="658">
        <v>416.27</v>
      </c>
      <c r="E48" s="755">
        <f t="shared" si="69"/>
        <v>2216</v>
      </c>
      <c r="F48" s="755"/>
      <c r="G48" s="755"/>
      <c r="H48" s="755"/>
      <c r="I48" s="755"/>
      <c r="J48" s="755">
        <v>112</v>
      </c>
      <c r="K48" s="658">
        <v>371.92</v>
      </c>
      <c r="L48" s="877"/>
      <c r="M48" s="878"/>
      <c r="N48" s="877"/>
      <c r="O48" s="877"/>
      <c r="P48" s="878"/>
      <c r="Q48" s="877"/>
      <c r="R48" s="877"/>
      <c r="S48" s="877"/>
      <c r="T48" s="877"/>
      <c r="U48" s="658"/>
      <c r="V48" s="658">
        <f t="shared" si="52"/>
        <v>0</v>
      </c>
      <c r="W48" s="658">
        <f t="shared" si="53"/>
        <v>0</v>
      </c>
      <c r="X48" s="755"/>
      <c r="Y48" s="658" t="e">
        <f t="shared" si="54"/>
        <v>#DIV/0!</v>
      </c>
      <c r="Z48" s="771" t="e">
        <f t="shared" si="70"/>
        <v>#DIV/0!</v>
      </c>
      <c r="AA48" s="772"/>
      <c r="AC48" s="755">
        <v>8</v>
      </c>
      <c r="AD48" s="657" t="s">
        <v>40</v>
      </c>
      <c r="AE48" s="755">
        <v>277</v>
      </c>
      <c r="AF48" s="771">
        <v>416.27</v>
      </c>
      <c r="AG48" s="755">
        <f t="shared" si="55"/>
        <v>2216</v>
      </c>
      <c r="AH48" s="827"/>
      <c r="AI48" s="827"/>
      <c r="AJ48" s="827"/>
      <c r="AK48" s="755"/>
      <c r="AL48" s="755"/>
      <c r="AM48" s="658"/>
      <c r="AN48" s="877"/>
      <c r="AO48" s="878"/>
      <c r="AP48" s="877"/>
      <c r="AQ48" s="877"/>
      <c r="AR48" s="877"/>
      <c r="AS48" s="877"/>
      <c r="AT48" s="877"/>
      <c r="AU48" s="877"/>
      <c r="AV48" s="877"/>
      <c r="AW48" s="658">
        <f t="shared" si="56"/>
        <v>0</v>
      </c>
      <c r="AX48" s="658">
        <f t="shared" si="57"/>
        <v>0</v>
      </c>
      <c r="AY48" s="658">
        <f t="shared" si="58"/>
        <v>0</v>
      </c>
      <c r="AZ48" s="755"/>
      <c r="BA48" s="658" t="e">
        <f t="shared" si="59"/>
        <v>#DIV/0!</v>
      </c>
      <c r="BB48" s="771" t="e">
        <f t="shared" si="71"/>
        <v>#DIV/0!</v>
      </c>
      <c r="BC48" s="772"/>
      <c r="BD48" s="46"/>
      <c r="BE48" s="755">
        <v>8</v>
      </c>
      <c r="BF48" s="657" t="s">
        <v>40</v>
      </c>
      <c r="BG48" s="755">
        <v>369</v>
      </c>
      <c r="BH48" s="658">
        <v>555.04</v>
      </c>
      <c r="BI48" s="755">
        <f t="shared" si="60"/>
        <v>2952</v>
      </c>
      <c r="BJ48" s="755"/>
      <c r="BK48" s="755"/>
      <c r="BL48" s="755"/>
      <c r="BM48" s="755"/>
      <c r="BN48" s="755"/>
      <c r="BO48" s="658"/>
      <c r="BP48" s="877"/>
      <c r="BQ48" s="878"/>
      <c r="BR48" s="877"/>
      <c r="BS48" s="877"/>
      <c r="BT48" s="877"/>
      <c r="BU48" s="877"/>
      <c r="BV48" s="877"/>
      <c r="BW48" s="877"/>
      <c r="BX48" s="878"/>
      <c r="BY48" s="658">
        <f t="shared" si="61"/>
        <v>0</v>
      </c>
      <c r="BZ48" s="658">
        <f t="shared" si="62"/>
        <v>0</v>
      </c>
      <c r="CA48" s="658">
        <f t="shared" si="63"/>
        <v>0</v>
      </c>
      <c r="CB48" s="755"/>
      <c r="CC48" s="658" t="e">
        <f t="shared" si="64"/>
        <v>#DIV/0!</v>
      </c>
      <c r="CD48" s="658" t="e">
        <f t="shared" si="72"/>
        <v>#DIV/0!</v>
      </c>
      <c r="CE48" s="772"/>
      <c r="CF48" s="44"/>
      <c r="CG48" s="719">
        <v>8</v>
      </c>
      <c r="CH48" s="128" t="s">
        <v>40</v>
      </c>
      <c r="CI48" s="127">
        <f t="shared" si="80"/>
        <v>923</v>
      </c>
      <c r="CJ48" s="720">
        <f t="shared" si="80"/>
        <v>1387.58</v>
      </c>
      <c r="CK48" s="127">
        <f t="shared" si="80"/>
        <v>7384</v>
      </c>
      <c r="CL48" s="998">
        <f t="shared" si="82"/>
        <v>0</v>
      </c>
      <c r="CM48" s="998">
        <f t="shared" si="82"/>
        <v>0</v>
      </c>
      <c r="CN48" s="1013">
        <f t="shared" si="82"/>
        <v>0</v>
      </c>
      <c r="CO48" s="1013">
        <f t="shared" si="82"/>
        <v>0</v>
      </c>
      <c r="CP48" s="998">
        <f t="shared" si="83"/>
        <v>112</v>
      </c>
      <c r="CQ48" s="999">
        <f t="shared" si="83"/>
        <v>371.92</v>
      </c>
      <c r="CR48" s="998">
        <f t="shared" si="83"/>
        <v>0</v>
      </c>
      <c r="CS48" s="999">
        <f t="shared" si="83"/>
        <v>0</v>
      </c>
      <c r="CT48" s="998">
        <f t="shared" si="83"/>
        <v>0</v>
      </c>
      <c r="CU48" s="1002">
        <f t="shared" si="84"/>
        <v>0</v>
      </c>
      <c r="CV48" s="1005">
        <f t="shared" si="85"/>
        <v>0</v>
      </c>
      <c r="CW48" s="1002">
        <f t="shared" si="86"/>
        <v>0</v>
      </c>
      <c r="CX48" s="1177">
        <f t="shared" si="87"/>
        <v>0</v>
      </c>
      <c r="CY48" s="1002">
        <f t="shared" si="88"/>
        <v>0</v>
      </c>
      <c r="CZ48" s="1177">
        <f t="shared" si="89"/>
        <v>0</v>
      </c>
      <c r="DA48" s="999">
        <f t="shared" si="73"/>
        <v>0</v>
      </c>
      <c r="DB48" s="999">
        <f t="shared" si="74"/>
        <v>0</v>
      </c>
      <c r="DC48" s="999">
        <f t="shared" si="75"/>
        <v>0</v>
      </c>
      <c r="DD48" s="998">
        <f t="shared" si="67"/>
        <v>0</v>
      </c>
      <c r="DE48" s="999">
        <f>_xlfn.IFERROR(SUM(CS48/CR48),0)</f>
        <v>0</v>
      </c>
      <c r="DF48" s="1017">
        <f>_xlfn.IFERROR(SUM(CS48*4)/CR48,0)</f>
        <v>0</v>
      </c>
      <c r="DG48" s="1004">
        <f t="shared" si="68"/>
        <v>0</v>
      </c>
      <c r="DH48" s="999"/>
      <c r="DI48" s="721">
        <f>SUM('Finance statement'!I69)</f>
        <v>357.0799999999998</v>
      </c>
      <c r="DK48" s="72"/>
    </row>
    <row r="49" spans="1:115" ht="30" customHeight="1" thickBot="1">
      <c r="A49" s="762">
        <v>9</v>
      </c>
      <c r="B49" s="752" t="s">
        <v>41</v>
      </c>
      <c r="C49" s="762">
        <v>158</v>
      </c>
      <c r="D49" s="763">
        <v>191.58</v>
      </c>
      <c r="E49" s="755">
        <f t="shared" si="69"/>
        <v>1264</v>
      </c>
      <c r="F49" s="762"/>
      <c r="G49" s="762"/>
      <c r="H49" s="762"/>
      <c r="I49" s="762"/>
      <c r="J49" s="762">
        <v>3</v>
      </c>
      <c r="K49" s="763">
        <v>7.05</v>
      </c>
      <c r="L49" s="879"/>
      <c r="M49" s="880"/>
      <c r="N49" s="879"/>
      <c r="O49" s="879"/>
      <c r="P49" s="879"/>
      <c r="Q49" s="879"/>
      <c r="R49" s="879"/>
      <c r="S49" s="879"/>
      <c r="T49" s="879"/>
      <c r="U49" s="763"/>
      <c r="V49" s="763">
        <f t="shared" si="52"/>
        <v>0</v>
      </c>
      <c r="W49" s="763">
        <f t="shared" si="53"/>
        <v>0</v>
      </c>
      <c r="X49" s="762"/>
      <c r="Y49" s="763" t="e">
        <f t="shared" si="54"/>
        <v>#DIV/0!</v>
      </c>
      <c r="Z49" s="771" t="e">
        <f t="shared" si="70"/>
        <v>#DIV/0!</v>
      </c>
      <c r="AA49" s="774"/>
      <c r="AC49" s="762">
        <v>9</v>
      </c>
      <c r="AD49" s="752" t="s">
        <v>41</v>
      </c>
      <c r="AE49" s="762">
        <v>158</v>
      </c>
      <c r="AF49" s="763">
        <v>191.58</v>
      </c>
      <c r="AG49" s="755">
        <f t="shared" si="55"/>
        <v>1264</v>
      </c>
      <c r="AH49" s="762"/>
      <c r="AI49" s="762"/>
      <c r="AJ49" s="762"/>
      <c r="AK49" s="762"/>
      <c r="AL49" s="762"/>
      <c r="AM49" s="763"/>
      <c r="AN49" s="879"/>
      <c r="AO49" s="880"/>
      <c r="AP49" s="879"/>
      <c r="AQ49" s="879"/>
      <c r="AR49" s="879"/>
      <c r="AS49" s="879"/>
      <c r="AT49" s="879"/>
      <c r="AU49" s="879"/>
      <c r="AV49" s="879"/>
      <c r="AW49" s="763">
        <f t="shared" si="56"/>
        <v>0</v>
      </c>
      <c r="AX49" s="763">
        <f t="shared" si="57"/>
        <v>0</v>
      </c>
      <c r="AY49" s="763">
        <f t="shared" si="58"/>
        <v>0</v>
      </c>
      <c r="AZ49" s="762"/>
      <c r="BA49" s="658" t="e">
        <f t="shared" si="59"/>
        <v>#DIV/0!</v>
      </c>
      <c r="BB49" s="771" t="e">
        <f t="shared" si="71"/>
        <v>#DIV/0!</v>
      </c>
      <c r="BC49" s="774"/>
      <c r="BD49" s="46"/>
      <c r="BE49" s="762">
        <v>9</v>
      </c>
      <c r="BF49" s="752" t="s">
        <v>41</v>
      </c>
      <c r="BG49" s="762">
        <v>210</v>
      </c>
      <c r="BH49" s="763">
        <v>255.43000000000004</v>
      </c>
      <c r="BI49" s="755">
        <f t="shared" si="60"/>
        <v>1680</v>
      </c>
      <c r="BJ49" s="762"/>
      <c r="BK49" s="762"/>
      <c r="BL49" s="762"/>
      <c r="BM49" s="762"/>
      <c r="BN49" s="762"/>
      <c r="BO49" s="763"/>
      <c r="BP49" s="879"/>
      <c r="BQ49" s="880"/>
      <c r="BR49" s="879"/>
      <c r="BS49" s="879"/>
      <c r="BT49" s="879"/>
      <c r="BU49" s="879"/>
      <c r="BV49" s="879"/>
      <c r="BW49" s="879"/>
      <c r="BX49" s="879"/>
      <c r="BY49" s="763">
        <f t="shared" si="61"/>
        <v>0</v>
      </c>
      <c r="BZ49" s="763">
        <f t="shared" si="62"/>
        <v>0</v>
      </c>
      <c r="CA49" s="763">
        <f t="shared" si="63"/>
        <v>0</v>
      </c>
      <c r="CB49" s="762"/>
      <c r="CC49" s="658" t="e">
        <f t="shared" si="64"/>
        <v>#DIV/0!</v>
      </c>
      <c r="CD49" s="658" t="e">
        <f t="shared" si="72"/>
        <v>#DIV/0!</v>
      </c>
      <c r="CE49" s="774"/>
      <c r="CF49" s="44"/>
      <c r="CG49" s="722">
        <v>9</v>
      </c>
      <c r="CH49" s="723" t="s">
        <v>41</v>
      </c>
      <c r="CI49" s="724">
        <f t="shared" si="80"/>
        <v>526</v>
      </c>
      <c r="CJ49" s="725">
        <f t="shared" si="80"/>
        <v>638.59</v>
      </c>
      <c r="CK49" s="724">
        <f t="shared" si="80"/>
        <v>4208</v>
      </c>
      <c r="CL49" s="998">
        <f t="shared" si="82"/>
        <v>0</v>
      </c>
      <c r="CM49" s="1006">
        <f t="shared" si="82"/>
        <v>0</v>
      </c>
      <c r="CN49" s="1013">
        <f t="shared" si="82"/>
        <v>0</v>
      </c>
      <c r="CO49" s="1013">
        <f t="shared" si="82"/>
        <v>0</v>
      </c>
      <c r="CP49" s="998">
        <f t="shared" si="83"/>
        <v>3</v>
      </c>
      <c r="CQ49" s="999">
        <f t="shared" si="83"/>
        <v>7.05</v>
      </c>
      <c r="CR49" s="998">
        <f t="shared" si="83"/>
        <v>0</v>
      </c>
      <c r="CS49" s="999">
        <f t="shared" si="83"/>
        <v>0</v>
      </c>
      <c r="CT49" s="998">
        <f t="shared" si="83"/>
        <v>0</v>
      </c>
      <c r="CU49" s="1002">
        <f t="shared" si="84"/>
        <v>0</v>
      </c>
      <c r="CV49" s="1175">
        <f t="shared" si="85"/>
        <v>0</v>
      </c>
      <c r="CW49" s="1019">
        <f t="shared" si="86"/>
        <v>0</v>
      </c>
      <c r="CX49" s="1175">
        <f t="shared" si="87"/>
        <v>0</v>
      </c>
      <c r="CY49" s="1019">
        <f t="shared" si="88"/>
        <v>0</v>
      </c>
      <c r="CZ49" s="1175">
        <f t="shared" si="89"/>
        <v>0</v>
      </c>
      <c r="DA49" s="1007">
        <f t="shared" si="73"/>
        <v>0</v>
      </c>
      <c r="DB49" s="1007">
        <f t="shared" si="74"/>
        <v>0</v>
      </c>
      <c r="DC49" s="1007">
        <f t="shared" si="75"/>
        <v>0</v>
      </c>
      <c r="DD49" s="1006">
        <f t="shared" si="67"/>
        <v>0</v>
      </c>
      <c r="DE49" s="1007">
        <f>_xlfn.IFERROR(SUM(CS49/CR49),0)</f>
        <v>0</v>
      </c>
      <c r="DF49" s="1020">
        <f>_xlfn.IFERROR(SUM(CS49*4)/CR49,0)</f>
        <v>0</v>
      </c>
      <c r="DG49" s="1011">
        <f t="shared" si="68"/>
        <v>0</v>
      </c>
      <c r="DH49" s="1007"/>
      <c r="DI49" s="945">
        <f>SUM('Finance statement'!I70)</f>
        <v>114.73999999999998</v>
      </c>
      <c r="DK49" s="72"/>
    </row>
    <row r="50" spans="1:115" ht="30" customHeight="1" thickBot="1">
      <c r="A50" s="576"/>
      <c r="B50" s="374" t="s">
        <v>27</v>
      </c>
      <c r="C50" s="942">
        <f>SUM(C40:C49)-C43</f>
        <v>4001</v>
      </c>
      <c r="D50" s="375">
        <f>SUM(D40:D49)-D43</f>
        <v>5266.08</v>
      </c>
      <c r="E50" s="374">
        <f>SUM(E40:E49)-E43</f>
        <v>32008</v>
      </c>
      <c r="F50" s="374">
        <f aca="true" t="shared" si="90" ref="F50:T50">SUM(F40:F49)-F43</f>
        <v>19116</v>
      </c>
      <c r="G50" s="374">
        <f t="shared" si="90"/>
        <v>5115</v>
      </c>
      <c r="H50" s="374">
        <f t="shared" si="90"/>
        <v>1166</v>
      </c>
      <c r="I50" s="374">
        <f t="shared" si="90"/>
        <v>12</v>
      </c>
      <c r="J50" s="374">
        <f t="shared" si="90"/>
        <v>1866</v>
      </c>
      <c r="K50" s="374">
        <f t="shared" si="90"/>
        <v>1366.0900000000001</v>
      </c>
      <c r="L50" s="374">
        <f t="shared" si="90"/>
        <v>464</v>
      </c>
      <c r="M50" s="375">
        <f t="shared" si="90"/>
        <v>482.55</v>
      </c>
      <c r="N50" s="374">
        <f t="shared" si="90"/>
        <v>1502</v>
      </c>
      <c r="O50" s="374">
        <f t="shared" si="90"/>
        <v>33</v>
      </c>
      <c r="P50" s="374">
        <f t="shared" si="90"/>
        <v>30.27</v>
      </c>
      <c r="Q50" s="374">
        <f t="shared" si="90"/>
        <v>72</v>
      </c>
      <c r="R50" s="375">
        <f t="shared" si="90"/>
        <v>60.989999999999995</v>
      </c>
      <c r="S50" s="374">
        <f t="shared" si="90"/>
        <v>57</v>
      </c>
      <c r="T50" s="374">
        <f t="shared" si="90"/>
        <v>44.89</v>
      </c>
      <c r="U50" s="375">
        <f>SUM(L50/C50)*100</f>
        <v>11.597100724818796</v>
      </c>
      <c r="V50" s="375">
        <f t="shared" si="52"/>
        <v>9.163362501139368</v>
      </c>
      <c r="W50" s="375">
        <f t="shared" si="53"/>
        <v>4.692576855786053</v>
      </c>
      <c r="X50" s="374">
        <f>SUM(X40:X49)-X43</f>
        <v>18</v>
      </c>
      <c r="Y50" s="775">
        <f t="shared" si="54"/>
        <v>1.039978448275862</v>
      </c>
      <c r="Z50" s="768">
        <f>SUM(M50*4)/L50</f>
        <v>4.159913793103448</v>
      </c>
      <c r="AA50" s="374">
        <f>SUM(AA40:AA49)-AA43</f>
        <v>0</v>
      </c>
      <c r="AC50" s="100"/>
      <c r="AD50" s="95" t="s">
        <v>27</v>
      </c>
      <c r="AE50" s="374">
        <f aca="true" t="shared" si="91" ref="AE50:AV50">SUM(AE40:AE49)-AE43</f>
        <v>4001</v>
      </c>
      <c r="AF50" s="375">
        <f t="shared" si="91"/>
        <v>5266.08</v>
      </c>
      <c r="AG50" s="374">
        <f t="shared" si="91"/>
        <v>32008</v>
      </c>
      <c r="AH50" s="374">
        <f t="shared" si="91"/>
        <v>21921</v>
      </c>
      <c r="AI50" s="374">
        <f t="shared" si="91"/>
        <v>8742</v>
      </c>
      <c r="AJ50" s="374">
        <f t="shared" si="91"/>
        <v>1486</v>
      </c>
      <c r="AK50" s="374">
        <f t="shared" si="91"/>
        <v>15</v>
      </c>
      <c r="AL50" s="374">
        <f t="shared" si="91"/>
        <v>436</v>
      </c>
      <c r="AM50" s="375">
        <f t="shared" si="91"/>
        <v>515.22</v>
      </c>
      <c r="AN50" s="942">
        <f t="shared" si="91"/>
        <v>406</v>
      </c>
      <c r="AO50" s="375">
        <f t="shared" si="91"/>
        <v>481.90000000000003</v>
      </c>
      <c r="AP50" s="942">
        <f t="shared" si="91"/>
        <v>1422</v>
      </c>
      <c r="AQ50" s="942">
        <f t="shared" si="91"/>
        <v>19</v>
      </c>
      <c r="AR50" s="375">
        <f t="shared" si="91"/>
        <v>16.63</v>
      </c>
      <c r="AS50" s="942">
        <f t="shared" si="91"/>
        <v>79</v>
      </c>
      <c r="AT50" s="1181">
        <f t="shared" si="91"/>
        <v>64.06</v>
      </c>
      <c r="AU50" s="942">
        <f t="shared" si="91"/>
        <v>54</v>
      </c>
      <c r="AV50" s="375">
        <f t="shared" si="91"/>
        <v>39.19</v>
      </c>
      <c r="AW50" s="375">
        <f t="shared" si="56"/>
        <v>10.147463134216446</v>
      </c>
      <c r="AX50" s="375">
        <f t="shared" si="57"/>
        <v>9.151019354054629</v>
      </c>
      <c r="AY50" s="375">
        <f t="shared" si="58"/>
        <v>4.442639340164959</v>
      </c>
      <c r="AZ50" s="942">
        <f>SUM(AZ40:AZ49)-AZ43</f>
        <v>751</v>
      </c>
      <c r="BA50" s="775">
        <f t="shared" si="59"/>
        <v>1.1869458128078818</v>
      </c>
      <c r="BB50" s="768">
        <f>SUM(AO50*4)/AN50</f>
        <v>4.747783251231527</v>
      </c>
      <c r="BC50" s="942">
        <f>SUM(BC40:BC49)-BC43</f>
        <v>0</v>
      </c>
      <c r="BD50" s="47"/>
      <c r="BE50" s="100"/>
      <c r="BF50" s="95" t="s">
        <v>27</v>
      </c>
      <c r="BG50" s="374">
        <f>SUM(BG40:BG49)-BG43</f>
        <v>5335</v>
      </c>
      <c r="BH50" s="375">
        <f>SUM(BH40:BH49)-BH43</f>
        <v>7021.453999999998</v>
      </c>
      <c r="BI50" s="374">
        <f>SUM(BI40:BI49)-BI43</f>
        <v>42680</v>
      </c>
      <c r="BJ50" s="374">
        <f aca="true" t="shared" si="92" ref="BJ50:BX50">SUM(BJ40:BJ49)-BJ43</f>
        <v>40782</v>
      </c>
      <c r="BK50" s="374">
        <f t="shared" si="92"/>
        <v>12509</v>
      </c>
      <c r="BL50" s="374">
        <f t="shared" si="92"/>
        <v>2197</v>
      </c>
      <c r="BM50" s="374">
        <f t="shared" si="92"/>
        <v>35</v>
      </c>
      <c r="BN50" s="374">
        <f t="shared" si="92"/>
        <v>591</v>
      </c>
      <c r="BO50" s="375">
        <f t="shared" si="92"/>
        <v>757.55</v>
      </c>
      <c r="BP50" s="374">
        <f t="shared" si="92"/>
        <v>561</v>
      </c>
      <c r="BQ50" s="375">
        <f t="shared" si="92"/>
        <v>728.44</v>
      </c>
      <c r="BR50" s="374">
        <f t="shared" si="92"/>
        <v>2309</v>
      </c>
      <c r="BS50" s="374">
        <f t="shared" si="92"/>
        <v>23</v>
      </c>
      <c r="BT50" s="375">
        <f t="shared" si="92"/>
        <v>21.57</v>
      </c>
      <c r="BU50" s="374">
        <f t="shared" si="92"/>
        <v>84</v>
      </c>
      <c r="BV50" s="375">
        <f t="shared" si="92"/>
        <v>92.39</v>
      </c>
      <c r="BW50" s="374">
        <f t="shared" si="92"/>
        <v>105</v>
      </c>
      <c r="BX50" s="375">
        <f t="shared" si="92"/>
        <v>108.13000000000001</v>
      </c>
      <c r="BY50" s="375">
        <f t="shared" si="61"/>
        <v>10.515463917525773</v>
      </c>
      <c r="BZ50" s="375">
        <f t="shared" si="62"/>
        <v>10.374489386386356</v>
      </c>
      <c r="CA50" s="375">
        <f t="shared" si="63"/>
        <v>5.410028116213683</v>
      </c>
      <c r="CB50" s="374">
        <f>SUM(CB40:CB49)-CB43</f>
        <v>1083</v>
      </c>
      <c r="CC50" s="775">
        <f t="shared" si="64"/>
        <v>1.2984670231729056</v>
      </c>
      <c r="CD50" s="375">
        <f>SUM(BQ50*4)/BP50</f>
        <v>5.1938680926916225</v>
      </c>
      <c r="CE50" s="942">
        <f>SUM(CE40:CE49)-CE43</f>
        <v>0</v>
      </c>
      <c r="CF50" s="45"/>
      <c r="CG50" s="737"/>
      <c r="CH50" s="730" t="s">
        <v>27</v>
      </c>
      <c r="CI50" s="730">
        <f t="shared" si="80"/>
        <v>13337</v>
      </c>
      <c r="CJ50" s="375">
        <f t="shared" si="80"/>
        <v>17553.613999999998</v>
      </c>
      <c r="CK50" s="374">
        <f t="shared" si="80"/>
        <v>106696</v>
      </c>
      <c r="CL50" s="992">
        <f aca="true" t="shared" si="93" ref="CL50:CS50">SUM(CL40+CL41+CL42+CL44+CL45+CL46+CL47+CL48+CL49)</f>
        <v>81819</v>
      </c>
      <c r="CM50" s="992">
        <f t="shared" si="93"/>
        <v>26366</v>
      </c>
      <c r="CN50" s="992">
        <f t="shared" si="93"/>
        <v>4849</v>
      </c>
      <c r="CO50" s="992">
        <f t="shared" si="93"/>
        <v>62</v>
      </c>
      <c r="CP50" s="992">
        <f t="shared" si="93"/>
        <v>2893</v>
      </c>
      <c r="CQ50" s="1021">
        <f t="shared" si="93"/>
        <v>2638.86</v>
      </c>
      <c r="CR50" s="992">
        <f t="shared" si="93"/>
        <v>1431</v>
      </c>
      <c r="CS50" s="1021">
        <f t="shared" si="93"/>
        <v>1692.8899999999999</v>
      </c>
      <c r="CT50" s="992">
        <f aca="true" t="shared" si="94" ref="CT50:DI50">SUM(CT40+CT41+CT42+CT44+CT45+CT46+CT47+CT48+CT49)</f>
        <v>5233</v>
      </c>
      <c r="CU50" s="992">
        <f t="shared" si="94"/>
        <v>75</v>
      </c>
      <c r="CV50" s="1021">
        <f t="shared" si="94"/>
        <v>68.47</v>
      </c>
      <c r="CW50" s="992">
        <f t="shared" si="94"/>
        <v>235</v>
      </c>
      <c r="CX50" s="731">
        <f t="shared" si="94"/>
        <v>217.44</v>
      </c>
      <c r="CY50" s="730">
        <f t="shared" si="94"/>
        <v>216</v>
      </c>
      <c r="CZ50" s="731">
        <f t="shared" si="94"/>
        <v>192.21000000000004</v>
      </c>
      <c r="DA50" s="1021">
        <f t="shared" si="94"/>
        <v>44.2803331448098</v>
      </c>
      <c r="DB50" s="992">
        <f t="shared" si="94"/>
        <v>54.44398948281721</v>
      </c>
      <c r="DC50" s="992">
        <f t="shared" si="94"/>
        <v>28.689089659730705</v>
      </c>
      <c r="DD50" s="1023">
        <f t="shared" si="94"/>
        <v>1852</v>
      </c>
      <c r="DE50" s="1012">
        <f>_xlfn.IFERROR(SUM(CS50/CR50),0)</f>
        <v>1.1830118798043325</v>
      </c>
      <c r="DF50" s="1047">
        <f t="shared" si="94"/>
        <v>23.90279865152953</v>
      </c>
      <c r="DG50" s="992">
        <f t="shared" si="94"/>
        <v>0</v>
      </c>
      <c r="DH50" s="992">
        <f t="shared" si="94"/>
        <v>0</v>
      </c>
      <c r="DI50" s="992">
        <f t="shared" si="94"/>
        <v>4375.54</v>
      </c>
      <c r="DK50" s="72"/>
    </row>
    <row r="51" spans="1:115" ht="30" customHeight="1">
      <c r="A51" s="1520" t="s">
        <v>42</v>
      </c>
      <c r="B51" s="1521"/>
      <c r="C51" s="661"/>
      <c r="D51" s="662"/>
      <c r="E51" s="661"/>
      <c r="F51" s="661"/>
      <c r="G51" s="661"/>
      <c r="H51" s="663"/>
      <c r="I51" s="663"/>
      <c r="J51" s="663"/>
      <c r="K51" s="663"/>
      <c r="L51" s="882"/>
      <c r="M51" s="882"/>
      <c r="N51" s="882"/>
      <c r="O51" s="882"/>
      <c r="P51" s="882"/>
      <c r="Q51" s="882"/>
      <c r="R51" s="980"/>
      <c r="S51" s="882"/>
      <c r="T51" s="882"/>
      <c r="U51" s="662"/>
      <c r="V51" s="662"/>
      <c r="W51" s="662"/>
      <c r="X51" s="663"/>
      <c r="Y51" s="662"/>
      <c r="Z51" s="776"/>
      <c r="AA51" s="777"/>
      <c r="AC51" s="1492" t="s">
        <v>42</v>
      </c>
      <c r="AD51" s="1492"/>
      <c r="AE51" s="661"/>
      <c r="AF51" s="662"/>
      <c r="AG51" s="661"/>
      <c r="AH51" s="663"/>
      <c r="AI51" s="663"/>
      <c r="AJ51" s="663"/>
      <c r="AK51" s="663"/>
      <c r="AL51" s="663"/>
      <c r="AM51" s="663"/>
      <c r="AN51" s="882"/>
      <c r="AO51" s="882"/>
      <c r="AP51" s="882"/>
      <c r="AQ51" s="882"/>
      <c r="AR51" s="882"/>
      <c r="AS51" s="882"/>
      <c r="AT51" s="882"/>
      <c r="AU51" s="882"/>
      <c r="AV51" s="882"/>
      <c r="AW51" s="662"/>
      <c r="AX51" s="662"/>
      <c r="AY51" s="662"/>
      <c r="AZ51" s="663"/>
      <c r="BA51" s="662"/>
      <c r="BB51" s="776"/>
      <c r="BC51" s="777"/>
      <c r="BD51" s="46"/>
      <c r="BE51" s="1503" t="s">
        <v>42</v>
      </c>
      <c r="BF51" s="1503"/>
      <c r="BG51" s="661"/>
      <c r="BH51" s="662"/>
      <c r="BI51" s="661"/>
      <c r="BJ51" s="663"/>
      <c r="BK51" s="663"/>
      <c r="BL51" s="663"/>
      <c r="BM51" s="663"/>
      <c r="BN51" s="663"/>
      <c r="BO51" s="663"/>
      <c r="BP51" s="882"/>
      <c r="BQ51" s="882"/>
      <c r="BR51" s="882"/>
      <c r="BS51" s="882"/>
      <c r="BT51" s="882"/>
      <c r="BU51" s="882"/>
      <c r="BV51" s="882"/>
      <c r="BW51" s="882"/>
      <c r="BX51" s="882"/>
      <c r="BY51" s="662"/>
      <c r="BZ51" s="662"/>
      <c r="CA51" s="662"/>
      <c r="CB51" s="663"/>
      <c r="CC51" s="662"/>
      <c r="CD51" s="776"/>
      <c r="CE51" s="777"/>
      <c r="CF51" s="44"/>
      <c r="CG51" s="1527" t="s">
        <v>42</v>
      </c>
      <c r="CH51" s="1519"/>
      <c r="CI51" s="733"/>
      <c r="CJ51" s="734"/>
      <c r="CK51" s="733"/>
      <c r="CL51" s="1013"/>
      <c r="CM51" s="1013"/>
      <c r="CN51" s="1013"/>
      <c r="CO51" s="1013"/>
      <c r="CP51" s="1013"/>
      <c r="CQ51" s="1014"/>
      <c r="CR51" s="1015"/>
      <c r="CS51" s="1016"/>
      <c r="CT51" s="1015"/>
      <c r="CU51" s="1015"/>
      <c r="CV51" s="1015"/>
      <c r="CW51" s="1015"/>
      <c r="CX51" s="1015"/>
      <c r="CY51" s="1015"/>
      <c r="CZ51" s="1015"/>
      <c r="DA51" s="1014"/>
      <c r="DB51" s="1014"/>
      <c r="DC51" s="1014"/>
      <c r="DD51" s="1013"/>
      <c r="DE51" s="1024"/>
      <c r="DF51" s="1020"/>
      <c r="DG51" s="1013"/>
      <c r="DH51" s="1014"/>
      <c r="DI51" s="736"/>
      <c r="DK51" s="72"/>
    </row>
    <row r="52" spans="1:115" ht="32.25" customHeight="1">
      <c r="A52" s="755">
        <v>1</v>
      </c>
      <c r="B52" s="657" t="s">
        <v>43</v>
      </c>
      <c r="C52" s="755">
        <v>458</v>
      </c>
      <c r="D52" s="658">
        <v>651.49</v>
      </c>
      <c r="E52" s="755">
        <f>SUM(C52*8)</f>
        <v>3664</v>
      </c>
      <c r="F52" s="755">
        <v>3225</v>
      </c>
      <c r="G52" s="755"/>
      <c r="H52" s="755"/>
      <c r="I52" s="755"/>
      <c r="J52" s="755">
        <v>108</v>
      </c>
      <c r="K52" s="658">
        <v>488.4</v>
      </c>
      <c r="L52" s="877">
        <v>29</v>
      </c>
      <c r="M52" s="878">
        <v>194.16</v>
      </c>
      <c r="N52" s="877">
        <v>776</v>
      </c>
      <c r="O52" s="877">
        <v>14</v>
      </c>
      <c r="P52" s="878">
        <v>26.77</v>
      </c>
      <c r="Q52" s="877">
        <v>2</v>
      </c>
      <c r="R52" s="878">
        <v>4.55</v>
      </c>
      <c r="S52" s="877">
        <v>41</v>
      </c>
      <c r="T52" s="877">
        <v>213.52</v>
      </c>
      <c r="U52" s="658">
        <f aca="true" t="shared" si="95" ref="U52:W57">SUM(L52/C52)*100</f>
        <v>6.331877729257641</v>
      </c>
      <c r="V52" s="658">
        <f t="shared" si="95"/>
        <v>29.802452838877038</v>
      </c>
      <c r="W52" s="658">
        <f t="shared" si="95"/>
        <v>21.17903930131004</v>
      </c>
      <c r="X52" s="755"/>
      <c r="Y52" s="658">
        <f t="shared" si="54"/>
        <v>6.695172413793103</v>
      </c>
      <c r="Z52" s="771">
        <f>SUM(M52*4)/L52</f>
        <v>26.780689655172413</v>
      </c>
      <c r="AA52" s="772"/>
      <c r="AC52" s="755">
        <v>1</v>
      </c>
      <c r="AD52" s="657" t="s">
        <v>43</v>
      </c>
      <c r="AE52" s="755">
        <v>743</v>
      </c>
      <c r="AF52" s="658">
        <v>1056.64</v>
      </c>
      <c r="AG52" s="755">
        <f aca="true" t="shared" si="96" ref="AG52:AG61">SUM(AE52)*8</f>
        <v>5944</v>
      </c>
      <c r="AH52" s="755">
        <v>2723</v>
      </c>
      <c r="AI52" s="755"/>
      <c r="AJ52" s="755"/>
      <c r="AK52" s="755"/>
      <c r="AL52" s="755">
        <v>182</v>
      </c>
      <c r="AM52" s="658">
        <v>659.29</v>
      </c>
      <c r="AN52" s="877"/>
      <c r="AO52" s="878"/>
      <c r="AP52" s="877"/>
      <c r="AQ52" s="877"/>
      <c r="AR52" s="878"/>
      <c r="AS52" s="877"/>
      <c r="AT52" s="877"/>
      <c r="AU52" s="877"/>
      <c r="AV52" s="877"/>
      <c r="AW52" s="658">
        <f>SUM(AN52/AE52)*100</f>
        <v>0</v>
      </c>
      <c r="AX52" s="658">
        <f>SUM(AO52/AF52)*100</f>
        <v>0</v>
      </c>
      <c r="AY52" s="658">
        <f>SUM(AP52/AG52)*100</f>
        <v>0</v>
      </c>
      <c r="AZ52" s="755"/>
      <c r="BA52" s="658" t="e">
        <f t="shared" si="59"/>
        <v>#DIV/0!</v>
      </c>
      <c r="BB52" s="771" t="e">
        <f>SUM(AO52*4)/AN52</f>
        <v>#DIV/0!</v>
      </c>
      <c r="BC52" s="772"/>
      <c r="BD52" s="46"/>
      <c r="BE52" s="755">
        <v>1</v>
      </c>
      <c r="BF52" s="657" t="s">
        <v>43</v>
      </c>
      <c r="BG52" s="755">
        <v>990</v>
      </c>
      <c r="BH52" s="658">
        <v>1408.85</v>
      </c>
      <c r="BI52" s="755">
        <f>SUM(BG52)*8</f>
        <v>7920</v>
      </c>
      <c r="BJ52" s="755"/>
      <c r="BK52" s="755"/>
      <c r="BL52" s="755"/>
      <c r="BM52" s="755"/>
      <c r="BN52" s="755">
        <v>435</v>
      </c>
      <c r="BO52" s="658">
        <v>1310.21</v>
      </c>
      <c r="BP52" s="877">
        <v>17</v>
      </c>
      <c r="BQ52" s="878">
        <v>57.33</v>
      </c>
      <c r="BR52" s="877">
        <v>229</v>
      </c>
      <c r="BS52" s="877"/>
      <c r="BT52" s="877"/>
      <c r="BU52" s="877"/>
      <c r="BV52" s="877"/>
      <c r="BW52" s="877"/>
      <c r="BX52" s="878"/>
      <c r="BY52" s="658">
        <f>SUM(BP52/BG52)*100</f>
        <v>1.7171717171717171</v>
      </c>
      <c r="BZ52" s="658">
        <f>SUM(BQ52/BH52)*100</f>
        <v>4.069276360151897</v>
      </c>
      <c r="CA52" s="658">
        <f>SUM(BR52/BI52)*100</f>
        <v>2.8914141414141414</v>
      </c>
      <c r="CB52" s="755"/>
      <c r="CC52" s="658">
        <f t="shared" si="64"/>
        <v>3.3723529411764703</v>
      </c>
      <c r="CD52" s="771">
        <f>SUM(BQ52*4)/BP52</f>
        <v>13.489411764705881</v>
      </c>
      <c r="CE52" s="772"/>
      <c r="CF52" s="44"/>
      <c r="CG52" s="719">
        <v>1</v>
      </c>
      <c r="CH52" s="128" t="s">
        <v>43</v>
      </c>
      <c r="CI52" s="127">
        <f aca="true" t="shared" si="97" ref="CI52:CT56">SUM(C52+AE52+BG52)</f>
        <v>2191</v>
      </c>
      <c r="CJ52" s="720">
        <f t="shared" si="97"/>
        <v>3116.98</v>
      </c>
      <c r="CK52" s="127">
        <f t="shared" si="97"/>
        <v>17528</v>
      </c>
      <c r="CL52" s="998">
        <f t="shared" si="97"/>
        <v>5948</v>
      </c>
      <c r="CM52" s="998">
        <f t="shared" si="97"/>
        <v>0</v>
      </c>
      <c r="CN52" s="998">
        <f t="shared" si="97"/>
        <v>0</v>
      </c>
      <c r="CO52" s="998">
        <f t="shared" si="97"/>
        <v>0</v>
      </c>
      <c r="CP52" s="998">
        <f t="shared" si="97"/>
        <v>725</v>
      </c>
      <c r="CQ52" s="999">
        <f t="shared" si="97"/>
        <v>2457.9</v>
      </c>
      <c r="CR52" s="1000">
        <f t="shared" si="97"/>
        <v>46</v>
      </c>
      <c r="CS52" s="1001">
        <f t="shared" si="97"/>
        <v>251.49</v>
      </c>
      <c r="CT52" s="1000">
        <f t="shared" si="97"/>
        <v>1005</v>
      </c>
      <c r="CU52" s="1000">
        <f>SUM(O52+AQ52+BS52)</f>
        <v>14</v>
      </c>
      <c r="CV52" s="1001">
        <f aca="true" t="shared" si="98" ref="CV52:CV63">SUM(P52+AR52+BT52)</f>
        <v>26.77</v>
      </c>
      <c r="CW52" s="1000">
        <f aca="true" t="shared" si="99" ref="CW52:CW63">SUM(Q52+AS52+BU52)</f>
        <v>2</v>
      </c>
      <c r="CX52" s="1001">
        <f aca="true" t="shared" si="100" ref="CX52:CX63">SUM(R52+AT52+BV52)</f>
        <v>4.55</v>
      </c>
      <c r="CY52" s="1000">
        <f aca="true" t="shared" si="101" ref="CY52:CY63">SUM(S52+AU52+BW52)</f>
        <v>41</v>
      </c>
      <c r="CZ52" s="878">
        <f aca="true" t="shared" si="102" ref="CZ52:CZ63">SUM(T52+AV52+BX52)</f>
        <v>213.52</v>
      </c>
      <c r="DA52" s="999">
        <f aca="true" t="shared" si="103" ref="DA52:DC60">SUM(CR52/CI52)*100</f>
        <v>2.0994979461433134</v>
      </c>
      <c r="DB52" s="720">
        <f t="shared" si="103"/>
        <v>8.068386707646505</v>
      </c>
      <c r="DC52" s="999">
        <f t="shared" si="103"/>
        <v>5.733683249657691</v>
      </c>
      <c r="DD52" s="998">
        <f>SUM(X52+AZ52+CB52)</f>
        <v>0</v>
      </c>
      <c r="DE52" s="999">
        <f>_xlfn.IFERROR(SUM(CS52/CR52),0)</f>
        <v>5.467173913043479</v>
      </c>
      <c r="DF52" s="1003">
        <f>_xlfn.IFERROR(SUM(CS52*4)/CR52,0)</f>
        <v>21.868695652173916</v>
      </c>
      <c r="DG52" s="1004">
        <f>SUM(AA52+BC52+CE52)</f>
        <v>0</v>
      </c>
      <c r="DH52" s="999"/>
      <c r="DI52" s="721">
        <f>SUM('Finance statement'!I29)</f>
        <v>1253.109999999999</v>
      </c>
      <c r="DK52" s="72"/>
    </row>
    <row r="53" spans="1:115" ht="30" customHeight="1" thickBot="1">
      <c r="A53" s="755">
        <v>2</v>
      </c>
      <c r="B53" s="657" t="s">
        <v>44</v>
      </c>
      <c r="C53" s="755">
        <v>285</v>
      </c>
      <c r="D53" s="658">
        <v>405.15</v>
      </c>
      <c r="E53" s="755">
        <f aca="true" t="shared" si="104" ref="E53:E61">SUM(C53*8)</f>
        <v>2280</v>
      </c>
      <c r="F53" s="755">
        <v>556</v>
      </c>
      <c r="G53" s="755"/>
      <c r="H53" s="755"/>
      <c r="I53" s="755"/>
      <c r="J53" s="755">
        <v>8</v>
      </c>
      <c r="K53" s="658">
        <v>22.7</v>
      </c>
      <c r="L53" s="877">
        <v>4</v>
      </c>
      <c r="M53" s="878">
        <v>9.48</v>
      </c>
      <c r="N53" s="877">
        <v>25</v>
      </c>
      <c r="O53" s="877"/>
      <c r="P53" s="877"/>
      <c r="Q53" s="877">
        <v>1</v>
      </c>
      <c r="R53" s="878">
        <v>0.7</v>
      </c>
      <c r="S53" s="877">
        <v>3</v>
      </c>
      <c r="T53" s="878">
        <v>8.75</v>
      </c>
      <c r="U53" s="658">
        <f t="shared" si="95"/>
        <v>1.4035087719298245</v>
      </c>
      <c r="V53" s="658">
        <f t="shared" si="95"/>
        <v>2.3398741206960385</v>
      </c>
      <c r="W53" s="658">
        <f t="shared" si="95"/>
        <v>1.0964912280701753</v>
      </c>
      <c r="X53" s="755"/>
      <c r="Y53" s="658">
        <f t="shared" si="54"/>
        <v>2.37</v>
      </c>
      <c r="Z53" s="771">
        <f aca="true" t="shared" si="105" ref="Z53:Z63">SUM(M53*4)/L53</f>
        <v>9.48</v>
      </c>
      <c r="AA53" s="772"/>
      <c r="AC53" s="762">
        <v>2</v>
      </c>
      <c r="AD53" s="752" t="s">
        <v>44</v>
      </c>
      <c r="AE53" s="762">
        <v>0</v>
      </c>
      <c r="AF53" s="763">
        <v>0</v>
      </c>
      <c r="AG53" s="762">
        <f t="shared" si="96"/>
        <v>0</v>
      </c>
      <c r="AH53" s="762"/>
      <c r="AI53" s="762"/>
      <c r="AJ53" s="762"/>
      <c r="AK53" s="762"/>
      <c r="AL53" s="762"/>
      <c r="AM53" s="763"/>
      <c r="AN53" s="879"/>
      <c r="AO53" s="880"/>
      <c r="AP53" s="879"/>
      <c r="AQ53" s="879"/>
      <c r="AR53" s="879"/>
      <c r="AS53" s="879"/>
      <c r="AT53" s="879"/>
      <c r="AU53" s="879"/>
      <c r="AV53" s="879"/>
      <c r="AW53" s="763">
        <v>0</v>
      </c>
      <c r="AX53" s="763">
        <v>0</v>
      </c>
      <c r="AY53" s="763">
        <v>0</v>
      </c>
      <c r="AZ53" s="762"/>
      <c r="BA53" s="763" t="e">
        <f t="shared" si="59"/>
        <v>#DIV/0!</v>
      </c>
      <c r="BB53" s="773" t="e">
        <f aca="true" t="shared" si="106" ref="BB53:BB63">SUM(AO53*4)/AN53</f>
        <v>#DIV/0!</v>
      </c>
      <c r="BC53" s="774"/>
      <c r="BD53" s="46"/>
      <c r="BE53" s="755">
        <v>2</v>
      </c>
      <c r="BF53" s="657" t="s">
        <v>44</v>
      </c>
      <c r="BG53" s="755">
        <v>0</v>
      </c>
      <c r="BH53" s="658">
        <v>0</v>
      </c>
      <c r="BI53" s="755">
        <f>SUM(BG53)*8</f>
        <v>0</v>
      </c>
      <c r="BJ53" s="755"/>
      <c r="BK53" s="755"/>
      <c r="BL53" s="755"/>
      <c r="BM53" s="755"/>
      <c r="BN53" s="755"/>
      <c r="BO53" s="658"/>
      <c r="BP53" s="877"/>
      <c r="BQ53" s="878"/>
      <c r="BR53" s="877"/>
      <c r="BS53" s="877"/>
      <c r="BT53" s="877"/>
      <c r="BU53" s="877"/>
      <c r="BV53" s="877"/>
      <c r="BW53" s="877"/>
      <c r="BX53" s="877"/>
      <c r="BY53" s="658">
        <v>0</v>
      </c>
      <c r="BZ53" s="658">
        <v>0</v>
      </c>
      <c r="CA53" s="658">
        <v>0</v>
      </c>
      <c r="CB53" s="755"/>
      <c r="CC53" s="658">
        <v>0</v>
      </c>
      <c r="CD53" s="771" t="e">
        <f>SUM(BQ53*4)/BP53</f>
        <v>#DIV/0!</v>
      </c>
      <c r="CE53" s="772"/>
      <c r="CF53" s="44"/>
      <c r="CG53" s="719">
        <v>2</v>
      </c>
      <c r="CH53" s="128" t="s">
        <v>505</v>
      </c>
      <c r="CI53" s="127">
        <f t="shared" si="97"/>
        <v>285</v>
      </c>
      <c r="CJ53" s="720">
        <f t="shared" si="97"/>
        <v>405.15</v>
      </c>
      <c r="CK53" s="127">
        <f t="shared" si="97"/>
        <v>2280</v>
      </c>
      <c r="CL53" s="998">
        <f t="shared" si="97"/>
        <v>556</v>
      </c>
      <c r="CM53" s="998">
        <f t="shared" si="97"/>
        <v>0</v>
      </c>
      <c r="CN53" s="998">
        <f t="shared" si="97"/>
        <v>0</v>
      </c>
      <c r="CO53" s="998">
        <f t="shared" si="97"/>
        <v>0</v>
      </c>
      <c r="CP53" s="998">
        <f t="shared" si="97"/>
        <v>8</v>
      </c>
      <c r="CQ53" s="999">
        <f t="shared" si="97"/>
        <v>22.7</v>
      </c>
      <c r="CR53" s="1000">
        <f t="shared" si="97"/>
        <v>4</v>
      </c>
      <c r="CS53" s="1001">
        <f t="shared" si="97"/>
        <v>9.48</v>
      </c>
      <c r="CT53" s="1000">
        <f t="shared" si="97"/>
        <v>25</v>
      </c>
      <c r="CU53" s="1000">
        <f>SUM(O53+AQ53+BS53)</f>
        <v>0</v>
      </c>
      <c r="CV53" s="1001">
        <f t="shared" si="98"/>
        <v>0</v>
      </c>
      <c r="CW53" s="1000">
        <f t="shared" si="99"/>
        <v>1</v>
      </c>
      <c r="CX53" s="1001">
        <f t="shared" si="100"/>
        <v>0.7</v>
      </c>
      <c r="CY53" s="1000">
        <f t="shared" si="101"/>
        <v>3</v>
      </c>
      <c r="CZ53" s="1001">
        <f t="shared" si="102"/>
        <v>8.75</v>
      </c>
      <c r="DA53" s="999">
        <f t="shared" si="103"/>
        <v>1.4035087719298245</v>
      </c>
      <c r="DB53" s="999">
        <f t="shared" si="103"/>
        <v>2.3398741206960385</v>
      </c>
      <c r="DC53" s="999">
        <f t="shared" si="103"/>
        <v>1.0964912280701753</v>
      </c>
      <c r="DD53" s="998">
        <f>SUM(X53+AZ53+CB53)</f>
        <v>0</v>
      </c>
      <c r="DE53" s="999">
        <f>_xlfn.IFERROR(SUM(CS53/CR53),0)</f>
        <v>2.37</v>
      </c>
      <c r="DF53" s="1003">
        <f>_xlfn.IFERROR(SUM(CS53*4)/CR53,0)</f>
        <v>9.48</v>
      </c>
      <c r="DG53" s="1004">
        <f>SUM(AA53+BC53+CE53)</f>
        <v>0</v>
      </c>
      <c r="DH53" s="999"/>
      <c r="DI53" s="945">
        <f>SUM('Finance statement'!I30)</f>
        <v>126.94000000000007</v>
      </c>
      <c r="DK53" s="72"/>
    </row>
    <row r="54" spans="1:115" ht="32.25" customHeight="1" thickBot="1">
      <c r="A54" s="1494" t="s">
        <v>127</v>
      </c>
      <c r="B54" s="1495"/>
      <c r="C54" s="778">
        <f>SUM(C52:C53)</f>
        <v>743</v>
      </c>
      <c r="D54" s="779">
        <f>SUM(D52:D53)</f>
        <v>1056.6399999999999</v>
      </c>
      <c r="E54" s="754">
        <f t="shared" si="104"/>
        <v>5944</v>
      </c>
      <c r="F54" s="778">
        <f aca="true" t="shared" si="107" ref="F54:T54">SUM(F52:F53)</f>
        <v>3781</v>
      </c>
      <c r="G54" s="778">
        <f t="shared" si="107"/>
        <v>0</v>
      </c>
      <c r="H54" s="778">
        <f t="shared" si="107"/>
        <v>0</v>
      </c>
      <c r="I54" s="778">
        <f t="shared" si="107"/>
        <v>0</v>
      </c>
      <c r="J54" s="778">
        <f t="shared" si="107"/>
        <v>116</v>
      </c>
      <c r="K54" s="779">
        <f t="shared" si="107"/>
        <v>511.09999999999997</v>
      </c>
      <c r="L54" s="778">
        <f t="shared" si="107"/>
        <v>33</v>
      </c>
      <c r="M54" s="778">
        <f t="shared" si="107"/>
        <v>203.64</v>
      </c>
      <c r="N54" s="778">
        <f t="shared" si="107"/>
        <v>801</v>
      </c>
      <c r="O54" s="778">
        <f t="shared" si="107"/>
        <v>14</v>
      </c>
      <c r="P54" s="778">
        <f t="shared" si="107"/>
        <v>26.77</v>
      </c>
      <c r="Q54" s="778">
        <f t="shared" si="107"/>
        <v>3</v>
      </c>
      <c r="R54" s="779">
        <f t="shared" si="107"/>
        <v>5.25</v>
      </c>
      <c r="S54" s="778">
        <f t="shared" si="107"/>
        <v>44</v>
      </c>
      <c r="T54" s="778">
        <f t="shared" si="107"/>
        <v>222.27</v>
      </c>
      <c r="U54" s="658">
        <f t="shared" si="95"/>
        <v>4.441453566621804</v>
      </c>
      <c r="V54" s="658">
        <f t="shared" si="95"/>
        <v>19.27241066020594</v>
      </c>
      <c r="W54" s="658">
        <f t="shared" si="95"/>
        <v>13.475773889636608</v>
      </c>
      <c r="X54" s="778">
        <f>SUM(X52:X53)</f>
        <v>0</v>
      </c>
      <c r="Y54" s="658">
        <f t="shared" si="54"/>
        <v>6.170909090909091</v>
      </c>
      <c r="Z54" s="771">
        <f t="shared" si="105"/>
        <v>24.683636363636364</v>
      </c>
      <c r="AA54" s="778">
        <f>SUM(AA52:AA53)</f>
        <v>0</v>
      </c>
      <c r="AC54" s="1488" t="s">
        <v>129</v>
      </c>
      <c r="AD54" s="1489"/>
      <c r="AE54" s="1337">
        <f>SUM(AE52:AE53)</f>
        <v>743</v>
      </c>
      <c r="AF54" s="1337">
        <f>SUM(AF52:AF53)</f>
        <v>1056.64</v>
      </c>
      <c r="AG54" s="1337">
        <f>SUM(AG52:AG53)</f>
        <v>5944</v>
      </c>
      <c r="AH54" s="1337">
        <f>SUM(AH52:AH53)</f>
        <v>2723</v>
      </c>
      <c r="AI54" s="1337">
        <f aca="true" t="shared" si="108" ref="AI54:AV54">SUM(AI52:AI53)</f>
        <v>0</v>
      </c>
      <c r="AJ54" s="1337">
        <f t="shared" si="108"/>
        <v>0</v>
      </c>
      <c r="AK54" s="1337">
        <f t="shared" si="108"/>
        <v>0</v>
      </c>
      <c r="AL54" s="1337">
        <f t="shared" si="108"/>
        <v>182</v>
      </c>
      <c r="AM54" s="1338">
        <f t="shared" si="108"/>
        <v>659.29</v>
      </c>
      <c r="AN54" s="1337">
        <f t="shared" si="108"/>
        <v>0</v>
      </c>
      <c r="AO54" s="1338">
        <f t="shared" si="108"/>
        <v>0</v>
      </c>
      <c r="AP54" s="1337">
        <f t="shared" si="108"/>
        <v>0</v>
      </c>
      <c r="AQ54" s="1337">
        <f t="shared" si="108"/>
        <v>0</v>
      </c>
      <c r="AR54" s="1338">
        <f t="shared" si="108"/>
        <v>0</v>
      </c>
      <c r="AS54" s="1337">
        <f t="shared" si="108"/>
        <v>0</v>
      </c>
      <c r="AT54" s="1338">
        <f t="shared" si="108"/>
        <v>0</v>
      </c>
      <c r="AU54" s="1337">
        <f t="shared" si="108"/>
        <v>0</v>
      </c>
      <c r="AV54" s="1338">
        <f t="shared" si="108"/>
        <v>0</v>
      </c>
      <c r="AW54" s="1338">
        <v>0</v>
      </c>
      <c r="AX54" s="1338">
        <v>0</v>
      </c>
      <c r="AY54" s="1338">
        <v>0</v>
      </c>
      <c r="AZ54" s="1337">
        <f>SUM(AZ52:AZ53)</f>
        <v>0</v>
      </c>
      <c r="BA54" s="1339" t="e">
        <f t="shared" si="59"/>
        <v>#DIV/0!</v>
      </c>
      <c r="BB54" s="1340" t="e">
        <f t="shared" si="106"/>
        <v>#DIV/0!</v>
      </c>
      <c r="BC54" s="1341">
        <f>SUM(BC52:BC53)</f>
        <v>0</v>
      </c>
      <c r="BD54" s="46"/>
      <c r="BE54" s="1423" t="s">
        <v>129</v>
      </c>
      <c r="BF54" s="1423"/>
      <c r="BG54" s="778">
        <f>SUM(BG52:BG53)</f>
        <v>990</v>
      </c>
      <c r="BH54" s="778">
        <f aca="true" t="shared" si="109" ref="BH54:BX54">SUM(BH52:BH53)</f>
        <v>1408.85</v>
      </c>
      <c r="BI54" s="778">
        <f t="shared" si="109"/>
        <v>7920</v>
      </c>
      <c r="BJ54" s="778">
        <f t="shared" si="109"/>
        <v>0</v>
      </c>
      <c r="BK54" s="778">
        <f t="shared" si="109"/>
        <v>0</v>
      </c>
      <c r="BL54" s="778">
        <f t="shared" si="109"/>
        <v>0</v>
      </c>
      <c r="BM54" s="778">
        <f t="shared" si="109"/>
        <v>0</v>
      </c>
      <c r="BN54" s="778">
        <f t="shared" si="109"/>
        <v>435</v>
      </c>
      <c r="BO54" s="778">
        <f t="shared" si="109"/>
        <v>1310.21</v>
      </c>
      <c r="BP54" s="778">
        <f t="shared" si="109"/>
        <v>17</v>
      </c>
      <c r="BQ54" s="778">
        <f t="shared" si="109"/>
        <v>57.33</v>
      </c>
      <c r="BR54" s="778">
        <f t="shared" si="109"/>
        <v>229</v>
      </c>
      <c r="BS54" s="778">
        <f t="shared" si="109"/>
        <v>0</v>
      </c>
      <c r="BT54" s="778">
        <f t="shared" si="109"/>
        <v>0</v>
      </c>
      <c r="BU54" s="778">
        <f t="shared" si="109"/>
        <v>0</v>
      </c>
      <c r="BV54" s="778">
        <f t="shared" si="109"/>
        <v>0</v>
      </c>
      <c r="BW54" s="778">
        <f t="shared" si="109"/>
        <v>0</v>
      </c>
      <c r="BX54" s="778">
        <f t="shared" si="109"/>
        <v>0</v>
      </c>
      <c r="BY54" s="779">
        <v>0</v>
      </c>
      <c r="BZ54" s="779">
        <v>0</v>
      </c>
      <c r="CA54" s="779">
        <v>0</v>
      </c>
      <c r="CB54" s="778">
        <f>SUM(CB52:CB53)</f>
        <v>0</v>
      </c>
      <c r="CC54" s="779">
        <v>0</v>
      </c>
      <c r="CD54" s="771">
        <f>SUM(BQ54*4)/BP54</f>
        <v>13.489411764705881</v>
      </c>
      <c r="CE54" s="778">
        <f>SUM(CE52:CE53)</f>
        <v>0</v>
      </c>
      <c r="CF54" s="44"/>
      <c r="CG54" s="1582" t="s">
        <v>129</v>
      </c>
      <c r="CH54" s="1452"/>
      <c r="CI54" s="742">
        <f>SUM(CI52:CI53)</f>
        <v>2476</v>
      </c>
      <c r="CJ54" s="132">
        <f aca="true" t="shared" si="110" ref="CJ54:CR54">SUM(CJ52:CJ53)</f>
        <v>3522.13</v>
      </c>
      <c r="CK54" s="742">
        <f t="shared" si="110"/>
        <v>19808</v>
      </c>
      <c r="CL54" s="1025">
        <f t="shared" si="110"/>
        <v>6504</v>
      </c>
      <c r="CM54" s="1025">
        <f>SUM(CM52:CM53)</f>
        <v>0</v>
      </c>
      <c r="CN54" s="1025">
        <f>SUM(CN52:CN53)</f>
        <v>0</v>
      </c>
      <c r="CO54" s="1026">
        <f aca="true" t="shared" si="111" ref="CN54:CO63">SUM(I54+AK54+BM54)</f>
        <v>0</v>
      </c>
      <c r="CP54" s="742">
        <f t="shared" si="110"/>
        <v>733</v>
      </c>
      <c r="CQ54" s="743">
        <f t="shared" si="110"/>
        <v>2480.6</v>
      </c>
      <c r="CR54" s="1027">
        <f t="shared" si="110"/>
        <v>50</v>
      </c>
      <c r="CS54" s="1052">
        <f>SUM(CS52:CS53)</f>
        <v>260.97</v>
      </c>
      <c r="CT54" s="1055">
        <f>SUM(CT52:CT53)</f>
        <v>1030</v>
      </c>
      <c r="CU54" s="1056">
        <f>SUM(O54+AQ54+BS54)</f>
        <v>14</v>
      </c>
      <c r="CV54" s="1057">
        <f t="shared" si="98"/>
        <v>26.77</v>
      </c>
      <c r="CW54" s="1056">
        <f t="shared" si="99"/>
        <v>3</v>
      </c>
      <c r="CX54" s="1057">
        <f t="shared" si="100"/>
        <v>5.25</v>
      </c>
      <c r="CY54" s="1056">
        <f t="shared" si="101"/>
        <v>44</v>
      </c>
      <c r="CZ54" s="940">
        <f t="shared" si="102"/>
        <v>222.27</v>
      </c>
      <c r="DA54" s="132">
        <f t="shared" si="103"/>
        <v>2.0193861066235863</v>
      </c>
      <c r="DB54" s="132">
        <f t="shared" si="103"/>
        <v>7.4094369032375305</v>
      </c>
      <c r="DC54" s="132">
        <f t="shared" si="103"/>
        <v>5.199919224555735</v>
      </c>
      <c r="DD54" s="1026">
        <f>SUM(DD52:DD53)</f>
        <v>0</v>
      </c>
      <c r="DE54" s="132">
        <f>_xlfn.IFERROR(SUM(CS54/CR54),0)</f>
        <v>5.2194</v>
      </c>
      <c r="DF54" s="1029">
        <f>_xlfn.IFERROR(SUM(CS54*4)/CR54,0)</f>
        <v>20.8776</v>
      </c>
      <c r="DG54" s="1030">
        <f>SUM(DG52:DG53)</f>
        <v>0</v>
      </c>
      <c r="DH54" s="1029"/>
      <c r="DI54" s="1054">
        <f>SUM('Finance statement'!I31)</f>
        <v>1380.049999999998</v>
      </c>
      <c r="DK54" s="72"/>
    </row>
    <row r="55" spans="1:115" ht="32.25" customHeight="1" thickBot="1">
      <c r="A55" s="90">
        <v>4</v>
      </c>
      <c r="B55" s="1335" t="s">
        <v>504</v>
      </c>
      <c r="C55" s="755">
        <v>546</v>
      </c>
      <c r="D55" s="755">
        <v>765.15</v>
      </c>
      <c r="E55" s="755">
        <v>4368</v>
      </c>
      <c r="F55" s="778"/>
      <c r="G55" s="778"/>
      <c r="H55" s="778"/>
      <c r="I55" s="778"/>
      <c r="J55" s="755">
        <v>60</v>
      </c>
      <c r="K55" s="658">
        <v>170.26</v>
      </c>
      <c r="L55" s="755">
        <v>60</v>
      </c>
      <c r="M55" s="755">
        <v>170.26</v>
      </c>
      <c r="N55" s="755">
        <v>680</v>
      </c>
      <c r="O55" s="778"/>
      <c r="P55" s="778"/>
      <c r="Q55" s="778"/>
      <c r="R55" s="779"/>
      <c r="S55" s="778"/>
      <c r="T55" s="778"/>
      <c r="U55" s="658"/>
      <c r="V55" s="658"/>
      <c r="W55" s="658"/>
      <c r="X55" s="778"/>
      <c r="Y55" s="658"/>
      <c r="Z55" s="771"/>
      <c r="AA55" s="778"/>
      <c r="AC55" s="754"/>
      <c r="AD55" s="1342" t="s">
        <v>504</v>
      </c>
      <c r="AE55" s="1336">
        <v>546</v>
      </c>
      <c r="AF55" s="1343">
        <v>765.15</v>
      </c>
      <c r="AG55" s="1336">
        <v>4368</v>
      </c>
      <c r="AH55" s="778"/>
      <c r="AI55" s="778"/>
      <c r="AJ55" s="778"/>
      <c r="AK55" s="778"/>
      <c r="AL55" s="778"/>
      <c r="AM55" s="779"/>
      <c r="AN55" s="778"/>
      <c r="AO55" s="779"/>
      <c r="AP55" s="778"/>
      <c r="AQ55" s="778"/>
      <c r="AR55" s="779"/>
      <c r="AS55" s="778"/>
      <c r="AT55" s="779"/>
      <c r="AU55" s="778"/>
      <c r="AV55" s="779"/>
      <c r="AW55" s="779"/>
      <c r="AX55" s="779"/>
      <c r="AY55" s="779"/>
      <c r="AZ55" s="778"/>
      <c r="BA55" s="658"/>
      <c r="BB55" s="658"/>
      <c r="BC55" s="778"/>
      <c r="BD55" s="46"/>
      <c r="BE55" s="93"/>
      <c r="BF55" s="1335" t="s">
        <v>504</v>
      </c>
      <c r="BG55" s="755">
        <v>728</v>
      </c>
      <c r="BH55" s="755">
        <v>1020.21</v>
      </c>
      <c r="BI55" s="755">
        <v>5824</v>
      </c>
      <c r="BJ55" s="778"/>
      <c r="BK55" s="778"/>
      <c r="BL55" s="778"/>
      <c r="BM55" s="778"/>
      <c r="BN55" s="755">
        <v>8</v>
      </c>
      <c r="BO55" s="658">
        <v>14.06</v>
      </c>
      <c r="BP55" s="755">
        <v>8</v>
      </c>
      <c r="BQ55" s="658">
        <v>14.06</v>
      </c>
      <c r="BR55" s="755">
        <v>56</v>
      </c>
      <c r="BS55" s="778"/>
      <c r="BT55" s="779"/>
      <c r="BU55" s="778"/>
      <c r="BV55" s="779"/>
      <c r="BW55" s="778"/>
      <c r="BX55" s="779"/>
      <c r="BY55" s="779"/>
      <c r="BZ55" s="779"/>
      <c r="CA55" s="779"/>
      <c r="CB55" s="778"/>
      <c r="CC55" s="779"/>
      <c r="CD55" s="771"/>
      <c r="CE55" s="778"/>
      <c r="CF55" s="44"/>
      <c r="CG55" s="1332">
        <v>3</v>
      </c>
      <c r="CH55" s="1344" t="s">
        <v>504</v>
      </c>
      <c r="CI55" s="127">
        <f t="shared" si="97"/>
        <v>1820</v>
      </c>
      <c r="CJ55" s="127">
        <f>SUM(D55+AF55+BH55)</f>
        <v>2550.51</v>
      </c>
      <c r="CK55" s="127">
        <f>SUM(E55+AG55+BI55)</f>
        <v>14560</v>
      </c>
      <c r="CL55" s="127">
        <f>SUM(F55+AH55+BJ55)</f>
        <v>0</v>
      </c>
      <c r="CM55" s="127">
        <f>SUM(G55+AI55+BK55)</f>
        <v>0</v>
      </c>
      <c r="CN55" s="127">
        <f>SUM(H55+AJ55+BL55)</f>
        <v>0</v>
      </c>
      <c r="CO55" s="127">
        <f t="shared" si="111"/>
        <v>0</v>
      </c>
      <c r="CP55" s="127">
        <f>SUM(J55+AL55+BN55)</f>
        <v>68</v>
      </c>
      <c r="CQ55" s="127">
        <f>SUM(K55+AM55+BO55)</f>
        <v>184.32</v>
      </c>
      <c r="CR55" s="127">
        <f>SUM(L55+AN55+BP55)</f>
        <v>68</v>
      </c>
      <c r="CS55" s="127">
        <f>SUM(M55+AO55+BQ55)</f>
        <v>184.32</v>
      </c>
      <c r="CT55" s="127">
        <f>SUM(N55+AP55+BR55)</f>
        <v>736</v>
      </c>
      <c r="CU55" s="127">
        <f>SUM(O55+AQ55+BS55)</f>
        <v>0</v>
      </c>
      <c r="CV55" s="720">
        <f t="shared" si="98"/>
        <v>0</v>
      </c>
      <c r="CW55" s="127">
        <f t="shared" si="99"/>
        <v>0</v>
      </c>
      <c r="CX55" s="720">
        <f t="shared" si="100"/>
        <v>0</v>
      </c>
      <c r="CY55" s="127">
        <f t="shared" si="101"/>
        <v>0</v>
      </c>
      <c r="CZ55" s="720">
        <f t="shared" si="102"/>
        <v>0</v>
      </c>
      <c r="DA55" s="720">
        <f t="shared" si="103"/>
        <v>3.7362637362637363</v>
      </c>
      <c r="DB55" s="720">
        <f t="shared" si="103"/>
        <v>7.22678993613042</v>
      </c>
      <c r="DC55" s="720">
        <f t="shared" si="103"/>
        <v>5.054945054945055</v>
      </c>
      <c r="DD55" s="998">
        <f>SUM(DD53:DD54)</f>
        <v>0</v>
      </c>
      <c r="DE55" s="720">
        <f>_xlfn.IFERROR(SUM(CS55/CR55),0)</f>
        <v>2.7105882352941175</v>
      </c>
      <c r="DF55" s="1003">
        <f>_xlfn.IFERROR(SUM(CS55*4)/CR55,0)</f>
        <v>10.84235294117647</v>
      </c>
      <c r="DG55" s="1030">
        <f>SUM(DG53:DG54)</f>
        <v>0</v>
      </c>
      <c r="DH55" s="1029"/>
      <c r="DI55" s="1054">
        <f>SUM('Finance statement'!I33)</f>
        <v>436.10999999999945</v>
      </c>
      <c r="DK55" s="72"/>
    </row>
    <row r="56" spans="1:115" s="875" customFormat="1" ht="32.25" customHeight="1">
      <c r="A56" s="877">
        <v>5</v>
      </c>
      <c r="B56" s="1189" t="s">
        <v>45</v>
      </c>
      <c r="C56" s="877">
        <v>1264</v>
      </c>
      <c r="D56" s="878">
        <v>1588.62</v>
      </c>
      <c r="E56" s="877">
        <f t="shared" si="104"/>
        <v>10112</v>
      </c>
      <c r="F56" s="877">
        <v>2712</v>
      </c>
      <c r="G56" s="877">
        <v>2215</v>
      </c>
      <c r="H56" s="877">
        <v>2165</v>
      </c>
      <c r="I56" s="877"/>
      <c r="J56" s="877">
        <v>171</v>
      </c>
      <c r="K56" s="878">
        <v>712.45</v>
      </c>
      <c r="L56" s="877">
        <v>63</v>
      </c>
      <c r="M56" s="878">
        <v>300.75</v>
      </c>
      <c r="N56" s="877">
        <v>734</v>
      </c>
      <c r="O56" s="877">
        <v>16</v>
      </c>
      <c r="P56" s="877">
        <v>29.89</v>
      </c>
      <c r="Q56" s="877">
        <v>2</v>
      </c>
      <c r="R56" s="878">
        <v>17.5</v>
      </c>
      <c r="S56" s="877">
        <v>20</v>
      </c>
      <c r="T56" s="877">
        <v>97.51</v>
      </c>
      <c r="U56" s="878">
        <f t="shared" si="95"/>
        <v>4.984177215189874</v>
      </c>
      <c r="V56" s="878">
        <f t="shared" si="95"/>
        <v>18.931525474940518</v>
      </c>
      <c r="W56" s="878">
        <f t="shared" si="95"/>
        <v>7.25870253164557</v>
      </c>
      <c r="X56" s="877">
        <v>94</v>
      </c>
      <c r="Y56" s="878">
        <f t="shared" si="54"/>
        <v>4.773809523809524</v>
      </c>
      <c r="Z56" s="1190">
        <f t="shared" si="105"/>
        <v>19.095238095238095</v>
      </c>
      <c r="AA56" s="885"/>
      <c r="AC56" s="870">
        <v>3</v>
      </c>
      <c r="AD56" s="882" t="s">
        <v>45</v>
      </c>
      <c r="AE56" s="870">
        <v>1264</v>
      </c>
      <c r="AF56" s="871">
        <v>1588.62</v>
      </c>
      <c r="AG56" s="870">
        <f t="shared" si="96"/>
        <v>10112</v>
      </c>
      <c r="AH56" s="870">
        <v>4847</v>
      </c>
      <c r="AI56" s="870">
        <v>3589</v>
      </c>
      <c r="AJ56" s="870">
        <v>3269</v>
      </c>
      <c r="AK56" s="870"/>
      <c r="AL56" s="870">
        <v>580</v>
      </c>
      <c r="AM56" s="871">
        <v>1395.2</v>
      </c>
      <c r="AN56" s="870">
        <v>201</v>
      </c>
      <c r="AO56" s="871">
        <v>372.95</v>
      </c>
      <c r="AP56" s="870">
        <v>1608</v>
      </c>
      <c r="AQ56" s="870">
        <v>32</v>
      </c>
      <c r="AR56" s="870">
        <v>47.48</v>
      </c>
      <c r="AS56" s="870">
        <v>9</v>
      </c>
      <c r="AT56" s="870">
        <v>12.97</v>
      </c>
      <c r="AU56" s="870">
        <v>49</v>
      </c>
      <c r="AV56" s="871">
        <v>44.52</v>
      </c>
      <c r="AW56" s="871">
        <f aca="true" t="shared" si="112" ref="AW56:AY60">SUM(AN56/AE56)*100</f>
        <v>15.901898734177214</v>
      </c>
      <c r="AX56" s="871">
        <f t="shared" si="112"/>
        <v>23.476350543238787</v>
      </c>
      <c r="AY56" s="871">
        <f t="shared" si="112"/>
        <v>15.901898734177214</v>
      </c>
      <c r="AZ56" s="870">
        <v>120</v>
      </c>
      <c r="BA56" s="871">
        <f t="shared" si="59"/>
        <v>1.8554726368159205</v>
      </c>
      <c r="BB56" s="1191">
        <f t="shared" si="106"/>
        <v>7.421890547263682</v>
      </c>
      <c r="BC56" s="1192"/>
      <c r="BD56" s="1193"/>
      <c r="BE56" s="877">
        <v>3</v>
      </c>
      <c r="BF56" s="1189" t="s">
        <v>45</v>
      </c>
      <c r="BG56" s="877">
        <v>1687</v>
      </c>
      <c r="BH56" s="878">
        <v>2118.17</v>
      </c>
      <c r="BI56" s="877">
        <f aca="true" t="shared" si="113" ref="BI56:BI61">SUM(BG56)*8</f>
        <v>13496</v>
      </c>
      <c r="BJ56" s="877">
        <v>11712</v>
      </c>
      <c r="BK56" s="877">
        <v>6539</v>
      </c>
      <c r="BL56" s="877">
        <v>3365</v>
      </c>
      <c r="BM56" s="877"/>
      <c r="BN56" s="877">
        <v>857</v>
      </c>
      <c r="BO56" s="878">
        <v>1869.72</v>
      </c>
      <c r="BP56" s="877">
        <v>229</v>
      </c>
      <c r="BQ56" s="878">
        <v>431.19</v>
      </c>
      <c r="BR56" s="877">
        <v>1314</v>
      </c>
      <c r="BS56" s="877">
        <v>24</v>
      </c>
      <c r="BT56" s="877">
        <v>29.92</v>
      </c>
      <c r="BU56" s="877">
        <v>3</v>
      </c>
      <c r="BV56" s="877">
        <v>7.75</v>
      </c>
      <c r="BW56" s="877">
        <v>29</v>
      </c>
      <c r="BX56" s="877">
        <v>56.14</v>
      </c>
      <c r="BY56" s="878">
        <f aca="true" t="shared" si="114" ref="BY56:CA60">SUM(BP56/BG56)*100</f>
        <v>13.574392412566686</v>
      </c>
      <c r="BZ56" s="878">
        <f t="shared" si="114"/>
        <v>20.356723020343033</v>
      </c>
      <c r="CA56" s="878">
        <f t="shared" si="114"/>
        <v>9.736218138707766</v>
      </c>
      <c r="CB56" s="877">
        <v>226</v>
      </c>
      <c r="CC56" s="878">
        <f t="shared" si="64"/>
        <v>1.8829257641921398</v>
      </c>
      <c r="CD56" s="1190">
        <f aca="true" t="shared" si="115" ref="CD56:CD63">SUM(BQ56*4)/BP56</f>
        <v>7.531703056768559</v>
      </c>
      <c r="CE56" s="885"/>
      <c r="CF56" s="1194"/>
      <c r="CG56" s="1196">
        <v>4</v>
      </c>
      <c r="CH56" s="1197" t="s">
        <v>45</v>
      </c>
      <c r="CI56" s="1198">
        <f aca="true" t="shared" si="116" ref="CI56:CN63">SUM(C56+AE56+BG56)</f>
        <v>4215</v>
      </c>
      <c r="CJ56" s="1199">
        <f t="shared" si="116"/>
        <v>5295.41</v>
      </c>
      <c r="CK56" s="1198">
        <f t="shared" si="116"/>
        <v>33720</v>
      </c>
      <c r="CL56" s="1198">
        <f t="shared" si="116"/>
        <v>19271</v>
      </c>
      <c r="CM56" s="1200">
        <f t="shared" si="116"/>
        <v>12343</v>
      </c>
      <c r="CN56" s="998">
        <f t="shared" si="97"/>
        <v>8799</v>
      </c>
      <c r="CO56" s="998">
        <f t="shared" si="97"/>
        <v>0</v>
      </c>
      <c r="CP56" s="998">
        <f t="shared" si="97"/>
        <v>1608</v>
      </c>
      <c r="CQ56" s="999">
        <f t="shared" si="97"/>
        <v>3977.37</v>
      </c>
      <c r="CR56" s="1000">
        <f t="shared" si="97"/>
        <v>493</v>
      </c>
      <c r="CS56" s="1001">
        <f t="shared" si="97"/>
        <v>1104.89</v>
      </c>
      <c r="CT56" s="1000">
        <f t="shared" si="97"/>
        <v>3656</v>
      </c>
      <c r="CU56" s="1200">
        <f>SUM(O56+AQ56+BS56)</f>
        <v>72</v>
      </c>
      <c r="CV56" s="1201">
        <f t="shared" si="98"/>
        <v>107.29</v>
      </c>
      <c r="CW56" s="1200">
        <f t="shared" si="99"/>
        <v>14</v>
      </c>
      <c r="CX56" s="1201">
        <f t="shared" si="100"/>
        <v>38.22</v>
      </c>
      <c r="CY56" s="1200">
        <f t="shared" si="101"/>
        <v>98</v>
      </c>
      <c r="CZ56" s="1323">
        <f t="shared" si="102"/>
        <v>198.17000000000002</v>
      </c>
      <c r="DA56" s="1201">
        <f t="shared" si="103"/>
        <v>11.69632265717675</v>
      </c>
      <c r="DB56" s="1201">
        <f t="shared" si="103"/>
        <v>20.86505105364835</v>
      </c>
      <c r="DC56" s="1199">
        <f t="shared" si="103"/>
        <v>10.842230130486358</v>
      </c>
      <c r="DD56" s="1200">
        <f aca="true" t="shared" si="117" ref="DD56:DD61">SUM(X56+AZ56+CB56)</f>
        <v>440</v>
      </c>
      <c r="DE56" s="1202">
        <f>_xlfn.IFERROR(SUM(CS56/CR56),0)</f>
        <v>2.241156186612576</v>
      </c>
      <c r="DF56" s="1203">
        <f>_xlfn.IFERROR(SUM(CS56*4)/CR56,0)</f>
        <v>8.964624746450305</v>
      </c>
      <c r="DG56" s="1204">
        <f aca="true" t="shared" si="118" ref="DG56:DG61">SUM(AA56+BC56+CE56)</f>
        <v>0</v>
      </c>
      <c r="DH56" s="1202"/>
      <c r="DI56" s="946">
        <f>SUM('Finance statement'!I33)</f>
        <v>436.10999999999945</v>
      </c>
      <c r="DK56" s="1195"/>
    </row>
    <row r="57" spans="1:115" ht="33" customHeight="1">
      <c r="A57" s="755">
        <v>6</v>
      </c>
      <c r="B57" s="657" t="s">
        <v>46</v>
      </c>
      <c r="C57" s="755">
        <v>628</v>
      </c>
      <c r="D57" s="658">
        <v>813.06</v>
      </c>
      <c r="E57" s="755">
        <f t="shared" si="104"/>
        <v>5024</v>
      </c>
      <c r="F57" s="755">
        <v>809</v>
      </c>
      <c r="G57" s="755">
        <v>618</v>
      </c>
      <c r="H57" s="755">
        <v>597</v>
      </c>
      <c r="I57" s="755">
        <v>597</v>
      </c>
      <c r="J57" s="755">
        <v>89</v>
      </c>
      <c r="K57" s="658">
        <v>261.47</v>
      </c>
      <c r="L57" s="877">
        <v>118</v>
      </c>
      <c r="M57" s="878">
        <v>320.24</v>
      </c>
      <c r="N57" s="877">
        <v>960</v>
      </c>
      <c r="O57" s="877">
        <v>7</v>
      </c>
      <c r="P57" s="877">
        <v>6.56</v>
      </c>
      <c r="Q57" s="877">
        <v>1</v>
      </c>
      <c r="R57" s="878">
        <v>0.35</v>
      </c>
      <c r="S57" s="877">
        <v>30</v>
      </c>
      <c r="T57" s="877">
        <v>66.59</v>
      </c>
      <c r="U57" s="658">
        <f t="shared" si="95"/>
        <v>18.789808917197455</v>
      </c>
      <c r="V57" s="658">
        <f t="shared" si="95"/>
        <v>39.387007108946456</v>
      </c>
      <c r="W57" s="658">
        <f t="shared" si="95"/>
        <v>19.10828025477707</v>
      </c>
      <c r="X57" s="755">
        <v>122</v>
      </c>
      <c r="Y57" s="658">
        <f t="shared" si="54"/>
        <v>2.713898305084746</v>
      </c>
      <c r="Z57" s="771">
        <f t="shared" si="105"/>
        <v>10.855593220338983</v>
      </c>
      <c r="AA57" s="772"/>
      <c r="AC57" s="755">
        <v>4</v>
      </c>
      <c r="AD57" s="657" t="s">
        <v>46</v>
      </c>
      <c r="AE57" s="755">
        <v>628</v>
      </c>
      <c r="AF57" s="658">
        <v>813.06</v>
      </c>
      <c r="AG57" s="755">
        <f t="shared" si="96"/>
        <v>5024</v>
      </c>
      <c r="AH57" s="755">
        <v>956</v>
      </c>
      <c r="AI57" s="755">
        <v>956</v>
      </c>
      <c r="AJ57" s="755">
        <v>922</v>
      </c>
      <c r="AK57" s="755">
        <v>286</v>
      </c>
      <c r="AL57" s="755">
        <v>193</v>
      </c>
      <c r="AM57" s="658">
        <v>433.28</v>
      </c>
      <c r="AN57" s="877">
        <v>112</v>
      </c>
      <c r="AO57" s="878">
        <v>231.09</v>
      </c>
      <c r="AP57" s="877">
        <v>640</v>
      </c>
      <c r="AQ57" s="877">
        <v>10</v>
      </c>
      <c r="AR57" s="877">
        <v>12.91</v>
      </c>
      <c r="AS57" s="877"/>
      <c r="AT57" s="877"/>
      <c r="AU57" s="877">
        <v>38</v>
      </c>
      <c r="AV57" s="877">
        <v>80.78</v>
      </c>
      <c r="AW57" s="658">
        <f t="shared" si="112"/>
        <v>17.8343949044586</v>
      </c>
      <c r="AX57" s="658">
        <f t="shared" si="112"/>
        <v>28.42225666002509</v>
      </c>
      <c r="AY57" s="658">
        <f t="shared" si="112"/>
        <v>12.738853503184714</v>
      </c>
      <c r="AZ57" s="755">
        <v>181</v>
      </c>
      <c r="BA57" s="658">
        <f t="shared" si="59"/>
        <v>2.0633035714285715</v>
      </c>
      <c r="BB57" s="771">
        <f t="shared" si="106"/>
        <v>8.253214285714286</v>
      </c>
      <c r="BC57" s="772"/>
      <c r="BD57" s="46"/>
      <c r="BE57" s="755">
        <v>4</v>
      </c>
      <c r="BF57" s="657" t="s">
        <v>46</v>
      </c>
      <c r="BG57" s="755">
        <v>837</v>
      </c>
      <c r="BH57" s="658">
        <v>1084.066</v>
      </c>
      <c r="BI57" s="755">
        <f t="shared" si="113"/>
        <v>6696</v>
      </c>
      <c r="BJ57" s="755">
        <v>856</v>
      </c>
      <c r="BK57" s="755">
        <v>856</v>
      </c>
      <c r="BL57" s="755">
        <v>856</v>
      </c>
      <c r="BM57" s="755">
        <v>856</v>
      </c>
      <c r="BN57" s="755">
        <v>856</v>
      </c>
      <c r="BO57" s="658">
        <v>1507.67</v>
      </c>
      <c r="BP57" s="877">
        <v>161</v>
      </c>
      <c r="BQ57" s="878">
        <v>252.42</v>
      </c>
      <c r="BR57" s="877">
        <v>757</v>
      </c>
      <c r="BS57" s="877"/>
      <c r="BT57" s="877"/>
      <c r="BU57" s="877"/>
      <c r="BV57" s="877"/>
      <c r="BW57" s="877">
        <v>57</v>
      </c>
      <c r="BX57" s="878">
        <v>80.3</v>
      </c>
      <c r="BY57" s="658">
        <f t="shared" si="114"/>
        <v>19.23536439665472</v>
      </c>
      <c r="BZ57" s="658">
        <f t="shared" si="114"/>
        <v>23.284560165155995</v>
      </c>
      <c r="CA57" s="658">
        <f t="shared" si="114"/>
        <v>11.305256869772998</v>
      </c>
      <c r="CB57" s="755">
        <v>217</v>
      </c>
      <c r="CC57" s="658">
        <f t="shared" si="64"/>
        <v>1.5678260869565217</v>
      </c>
      <c r="CD57" s="771">
        <f t="shared" si="115"/>
        <v>6.271304347826087</v>
      </c>
      <c r="CE57" s="772"/>
      <c r="CF57" s="44"/>
      <c r="CG57" s="719">
        <v>5</v>
      </c>
      <c r="CH57" s="128" t="s">
        <v>46</v>
      </c>
      <c r="CI57" s="127">
        <f t="shared" si="116"/>
        <v>2093</v>
      </c>
      <c r="CJ57" s="720">
        <f t="shared" si="116"/>
        <v>2710.1859999999997</v>
      </c>
      <c r="CK57" s="127">
        <f t="shared" si="116"/>
        <v>16744</v>
      </c>
      <c r="CL57" s="998">
        <f t="shared" si="116"/>
        <v>2621</v>
      </c>
      <c r="CM57" s="998">
        <f t="shared" si="116"/>
        <v>2430</v>
      </c>
      <c r="CN57" s="998">
        <f t="shared" si="116"/>
        <v>2375</v>
      </c>
      <c r="CO57" s="998">
        <f t="shared" si="111"/>
        <v>1739</v>
      </c>
      <c r="CP57" s="998">
        <f aca="true" t="shared" si="119" ref="CP57:CT61">SUM(J57+AL57+BN57)</f>
        <v>1138</v>
      </c>
      <c r="CQ57" s="999">
        <f t="shared" si="119"/>
        <v>2202.42</v>
      </c>
      <c r="CR57" s="1000">
        <f t="shared" si="119"/>
        <v>391</v>
      </c>
      <c r="CS57" s="1001">
        <f t="shared" si="119"/>
        <v>803.75</v>
      </c>
      <c r="CT57" s="1000">
        <f t="shared" si="119"/>
        <v>2357</v>
      </c>
      <c r="CU57" s="1000">
        <f aca="true" t="shared" si="120" ref="CU57:CU63">SUM(O57+AQ57+BS57)</f>
        <v>17</v>
      </c>
      <c r="CV57" s="1001">
        <f t="shared" si="98"/>
        <v>19.47</v>
      </c>
      <c r="CW57" s="1000">
        <f t="shared" si="99"/>
        <v>1</v>
      </c>
      <c r="CX57" s="878">
        <f t="shared" si="100"/>
        <v>0.35</v>
      </c>
      <c r="CY57" s="1000">
        <f t="shared" si="101"/>
        <v>125</v>
      </c>
      <c r="CZ57" s="1323">
        <f t="shared" si="102"/>
        <v>227.67000000000002</v>
      </c>
      <c r="DA57" s="720">
        <f t="shared" si="103"/>
        <v>18.681318681318682</v>
      </c>
      <c r="DB57" s="720">
        <f t="shared" si="103"/>
        <v>29.656636112798168</v>
      </c>
      <c r="DC57" s="720">
        <f t="shared" si="103"/>
        <v>14.076684185379836</v>
      </c>
      <c r="DD57" s="998">
        <f t="shared" si="117"/>
        <v>520</v>
      </c>
      <c r="DE57" s="999">
        <f>_xlfn.IFERROR(SUM(CS57/CR57),0)</f>
        <v>2.0556265984654734</v>
      </c>
      <c r="DF57" s="1003">
        <f>_xlfn.IFERROR(SUM(CS57*4)/CR57,0)</f>
        <v>8.222506393861893</v>
      </c>
      <c r="DG57" s="1004">
        <f t="shared" si="118"/>
        <v>0</v>
      </c>
      <c r="DH57" s="999"/>
      <c r="DI57" s="721">
        <f>SUM('Finance statement'!I34)</f>
        <v>451.14999999999986</v>
      </c>
      <c r="DK57" s="72"/>
    </row>
    <row r="58" spans="1:115" ht="30" customHeight="1">
      <c r="A58" s="755">
        <v>7</v>
      </c>
      <c r="B58" s="657" t="s">
        <v>47</v>
      </c>
      <c r="C58" s="755">
        <v>0</v>
      </c>
      <c r="D58" s="658">
        <v>0</v>
      </c>
      <c r="E58" s="755">
        <f t="shared" si="104"/>
        <v>0</v>
      </c>
      <c r="F58" s="755"/>
      <c r="G58" s="755"/>
      <c r="H58" s="755"/>
      <c r="I58" s="755"/>
      <c r="J58" s="755"/>
      <c r="K58" s="658"/>
      <c r="L58" s="877"/>
      <c r="M58" s="878"/>
      <c r="N58" s="877"/>
      <c r="O58" s="877"/>
      <c r="P58" s="877"/>
      <c r="Q58" s="877"/>
      <c r="R58" s="878"/>
      <c r="S58" s="877"/>
      <c r="T58" s="877"/>
      <c r="U58" s="658">
        <v>0</v>
      </c>
      <c r="V58" s="658">
        <v>0</v>
      </c>
      <c r="W58" s="658">
        <v>0</v>
      </c>
      <c r="X58" s="755"/>
      <c r="Y58" s="658">
        <v>0</v>
      </c>
      <c r="Z58" s="771" t="e">
        <f t="shared" si="105"/>
        <v>#DIV/0!</v>
      </c>
      <c r="AA58" s="772"/>
      <c r="AC58" s="755">
        <v>5</v>
      </c>
      <c r="AD58" s="657" t="s">
        <v>47</v>
      </c>
      <c r="AE58" s="755">
        <v>372</v>
      </c>
      <c r="AF58" s="658">
        <v>649.39</v>
      </c>
      <c r="AG58" s="755">
        <f t="shared" si="96"/>
        <v>2976</v>
      </c>
      <c r="AH58" s="755"/>
      <c r="AI58" s="755"/>
      <c r="AJ58" s="755"/>
      <c r="AK58" s="755"/>
      <c r="AL58" s="755"/>
      <c r="AM58" s="658"/>
      <c r="AN58" s="877"/>
      <c r="AO58" s="878"/>
      <c r="AP58" s="877"/>
      <c r="AQ58" s="877"/>
      <c r="AR58" s="877"/>
      <c r="AS58" s="877"/>
      <c r="AT58" s="877"/>
      <c r="AU58" s="877"/>
      <c r="AV58" s="877"/>
      <c r="AW58" s="658">
        <f t="shared" si="112"/>
        <v>0</v>
      </c>
      <c r="AX58" s="658">
        <f t="shared" si="112"/>
        <v>0</v>
      </c>
      <c r="AY58" s="658">
        <f t="shared" si="112"/>
        <v>0</v>
      </c>
      <c r="AZ58" s="755"/>
      <c r="BA58" s="658">
        <v>0</v>
      </c>
      <c r="BB58" s="771" t="e">
        <f t="shared" si="106"/>
        <v>#DIV/0!</v>
      </c>
      <c r="BC58" s="772"/>
      <c r="BD58" s="46"/>
      <c r="BE58" s="755">
        <v>5</v>
      </c>
      <c r="BF58" s="657" t="s">
        <v>47</v>
      </c>
      <c r="BG58" s="755">
        <v>248</v>
      </c>
      <c r="BH58" s="658">
        <v>432.92</v>
      </c>
      <c r="BI58" s="755">
        <f t="shared" si="113"/>
        <v>1984</v>
      </c>
      <c r="BJ58" s="755"/>
      <c r="BK58" s="755"/>
      <c r="BL58" s="755"/>
      <c r="BM58" s="755"/>
      <c r="BN58" s="755"/>
      <c r="BO58" s="658"/>
      <c r="BP58" s="877"/>
      <c r="BQ58" s="878"/>
      <c r="BR58" s="877"/>
      <c r="BS58" s="877"/>
      <c r="BT58" s="877"/>
      <c r="BU58" s="877"/>
      <c r="BV58" s="877"/>
      <c r="BW58" s="877"/>
      <c r="BX58" s="877"/>
      <c r="BY58" s="658">
        <f t="shared" si="114"/>
        <v>0</v>
      </c>
      <c r="BZ58" s="658">
        <f t="shared" si="114"/>
        <v>0</v>
      </c>
      <c r="CA58" s="658">
        <f t="shared" si="114"/>
        <v>0</v>
      </c>
      <c r="CB58" s="755"/>
      <c r="CC58" s="658">
        <v>0</v>
      </c>
      <c r="CD58" s="771" t="e">
        <f t="shared" si="115"/>
        <v>#DIV/0!</v>
      </c>
      <c r="CE58" s="772"/>
      <c r="CF58" s="44"/>
      <c r="CG58" s="719">
        <v>6</v>
      </c>
      <c r="CH58" s="128" t="s">
        <v>47</v>
      </c>
      <c r="CI58" s="127">
        <f t="shared" si="116"/>
        <v>620</v>
      </c>
      <c r="CJ58" s="720">
        <f t="shared" si="116"/>
        <v>1082.31</v>
      </c>
      <c r="CK58" s="127">
        <f t="shared" si="116"/>
        <v>4960</v>
      </c>
      <c r="CL58" s="998">
        <f t="shared" si="116"/>
        <v>0</v>
      </c>
      <c r="CM58" s="998">
        <f t="shared" si="116"/>
        <v>0</v>
      </c>
      <c r="CN58" s="998">
        <f t="shared" si="116"/>
        <v>0</v>
      </c>
      <c r="CO58" s="998">
        <f t="shared" si="111"/>
        <v>0</v>
      </c>
      <c r="CP58" s="998">
        <f t="shared" si="119"/>
        <v>0</v>
      </c>
      <c r="CQ58" s="999">
        <f t="shared" si="119"/>
        <v>0</v>
      </c>
      <c r="CR58" s="1000">
        <f t="shared" si="119"/>
        <v>0</v>
      </c>
      <c r="CS58" s="1001">
        <f t="shared" si="119"/>
        <v>0</v>
      </c>
      <c r="CT58" s="1000">
        <f t="shared" si="119"/>
        <v>0</v>
      </c>
      <c r="CU58" s="1000">
        <f t="shared" si="120"/>
        <v>0</v>
      </c>
      <c r="CV58" s="1001">
        <f t="shared" si="98"/>
        <v>0</v>
      </c>
      <c r="CW58" s="1000">
        <f t="shared" si="99"/>
        <v>0</v>
      </c>
      <c r="CX58" s="1001">
        <f t="shared" si="100"/>
        <v>0</v>
      </c>
      <c r="CY58" s="1000">
        <f t="shared" si="101"/>
        <v>0</v>
      </c>
      <c r="CZ58" s="1001">
        <f t="shared" si="102"/>
        <v>0</v>
      </c>
      <c r="DA58" s="999">
        <f t="shared" si="103"/>
        <v>0</v>
      </c>
      <c r="DB58" s="999">
        <f t="shared" si="103"/>
        <v>0</v>
      </c>
      <c r="DC58" s="999">
        <f t="shared" si="103"/>
        <v>0</v>
      </c>
      <c r="DD58" s="998">
        <f t="shared" si="117"/>
        <v>0</v>
      </c>
      <c r="DE58" s="999">
        <f>_xlfn.IFERROR(SUM(CS58/CR58),0)</f>
        <v>0</v>
      </c>
      <c r="DF58" s="1003">
        <f>_xlfn.IFERROR(SUM(CS58*4)/CR58,0)</f>
        <v>0</v>
      </c>
      <c r="DG58" s="1004">
        <f t="shared" si="118"/>
        <v>0</v>
      </c>
      <c r="DH58" s="999"/>
      <c r="DI58" s="721">
        <f>SUM('Finance statement'!I35)</f>
        <v>40.58000000000001</v>
      </c>
      <c r="DK58" s="72"/>
    </row>
    <row r="59" spans="1:115" ht="33" customHeight="1">
      <c r="A59" s="755">
        <v>8</v>
      </c>
      <c r="B59" s="657" t="s">
        <v>48</v>
      </c>
      <c r="C59" s="755">
        <v>0</v>
      </c>
      <c r="D59" s="658">
        <v>0</v>
      </c>
      <c r="E59" s="755">
        <f t="shared" si="104"/>
        <v>0</v>
      </c>
      <c r="F59" s="755"/>
      <c r="G59" s="755"/>
      <c r="H59" s="755"/>
      <c r="I59" s="755"/>
      <c r="J59" s="755"/>
      <c r="K59" s="658"/>
      <c r="L59" s="877"/>
      <c r="M59" s="878"/>
      <c r="N59" s="877"/>
      <c r="O59" s="877"/>
      <c r="P59" s="877"/>
      <c r="Q59" s="877"/>
      <c r="R59" s="878"/>
      <c r="S59" s="877"/>
      <c r="T59" s="877"/>
      <c r="U59" s="658">
        <v>0</v>
      </c>
      <c r="V59" s="658">
        <v>0</v>
      </c>
      <c r="W59" s="658">
        <v>0</v>
      </c>
      <c r="X59" s="755"/>
      <c r="Y59" s="658">
        <v>0</v>
      </c>
      <c r="Z59" s="771" t="e">
        <f t="shared" si="105"/>
        <v>#DIV/0!</v>
      </c>
      <c r="AA59" s="772"/>
      <c r="AC59" s="755">
        <v>6</v>
      </c>
      <c r="AD59" s="657" t="s">
        <v>48</v>
      </c>
      <c r="AE59" s="755">
        <v>421</v>
      </c>
      <c r="AF59" s="658">
        <v>581.1</v>
      </c>
      <c r="AG59" s="755">
        <f t="shared" si="96"/>
        <v>3368</v>
      </c>
      <c r="AH59" s="755"/>
      <c r="AI59" s="755"/>
      <c r="AJ59" s="755"/>
      <c r="AK59" s="755"/>
      <c r="AL59" s="755">
        <v>2</v>
      </c>
      <c r="AM59" s="658">
        <v>7.2</v>
      </c>
      <c r="AN59" s="877"/>
      <c r="AO59" s="878"/>
      <c r="AP59" s="877"/>
      <c r="AQ59" s="877"/>
      <c r="AR59" s="877"/>
      <c r="AS59" s="877"/>
      <c r="AT59" s="877"/>
      <c r="AU59" s="877"/>
      <c r="AV59" s="877"/>
      <c r="AW59" s="658">
        <f t="shared" si="112"/>
        <v>0</v>
      </c>
      <c r="AX59" s="658">
        <f t="shared" si="112"/>
        <v>0</v>
      </c>
      <c r="AY59" s="658">
        <f t="shared" si="112"/>
        <v>0</v>
      </c>
      <c r="AZ59" s="755"/>
      <c r="BA59" s="658" t="e">
        <f t="shared" si="59"/>
        <v>#DIV/0!</v>
      </c>
      <c r="BB59" s="771" t="e">
        <f t="shared" si="106"/>
        <v>#DIV/0!</v>
      </c>
      <c r="BC59" s="772"/>
      <c r="BD59" s="46"/>
      <c r="BE59" s="755">
        <v>6</v>
      </c>
      <c r="BF59" s="657" t="s">
        <v>48</v>
      </c>
      <c r="BG59" s="755">
        <v>280</v>
      </c>
      <c r="BH59" s="658">
        <v>387.40000000000003</v>
      </c>
      <c r="BI59" s="755">
        <f t="shared" si="113"/>
        <v>2240</v>
      </c>
      <c r="BJ59" s="755"/>
      <c r="BK59" s="755"/>
      <c r="BL59" s="755"/>
      <c r="BM59" s="755"/>
      <c r="BN59" s="755"/>
      <c r="BO59" s="658"/>
      <c r="BP59" s="877"/>
      <c r="BQ59" s="878"/>
      <c r="BR59" s="877"/>
      <c r="BS59" s="877"/>
      <c r="BT59" s="877"/>
      <c r="BU59" s="877"/>
      <c r="BV59" s="877"/>
      <c r="BW59" s="877"/>
      <c r="BX59" s="877"/>
      <c r="BY59" s="658">
        <f t="shared" si="114"/>
        <v>0</v>
      </c>
      <c r="BZ59" s="658">
        <f t="shared" si="114"/>
        <v>0</v>
      </c>
      <c r="CA59" s="658">
        <f t="shared" si="114"/>
        <v>0</v>
      </c>
      <c r="CB59" s="755"/>
      <c r="CC59" s="658" t="e">
        <f t="shared" si="64"/>
        <v>#DIV/0!</v>
      </c>
      <c r="CD59" s="771" t="e">
        <f t="shared" si="115"/>
        <v>#DIV/0!</v>
      </c>
      <c r="CE59" s="772"/>
      <c r="CF59" s="44"/>
      <c r="CG59" s="719">
        <v>7</v>
      </c>
      <c r="CH59" s="128" t="s">
        <v>48</v>
      </c>
      <c r="CI59" s="127">
        <f t="shared" si="116"/>
        <v>701</v>
      </c>
      <c r="CJ59" s="720">
        <f t="shared" si="116"/>
        <v>968.5</v>
      </c>
      <c r="CK59" s="127">
        <f t="shared" si="116"/>
        <v>5608</v>
      </c>
      <c r="CL59" s="998">
        <f t="shared" si="116"/>
        <v>0</v>
      </c>
      <c r="CM59" s="998">
        <f t="shared" si="116"/>
        <v>0</v>
      </c>
      <c r="CN59" s="998">
        <f t="shared" si="116"/>
        <v>0</v>
      </c>
      <c r="CO59" s="998">
        <f t="shared" si="111"/>
        <v>0</v>
      </c>
      <c r="CP59" s="998">
        <f t="shared" si="119"/>
        <v>2</v>
      </c>
      <c r="CQ59" s="999">
        <f t="shared" si="119"/>
        <v>7.2</v>
      </c>
      <c r="CR59" s="1000">
        <f t="shared" si="119"/>
        <v>0</v>
      </c>
      <c r="CS59" s="1001">
        <f t="shared" si="119"/>
        <v>0</v>
      </c>
      <c r="CT59" s="1000">
        <f t="shared" si="119"/>
        <v>0</v>
      </c>
      <c r="CU59" s="1000">
        <f t="shared" si="120"/>
        <v>0</v>
      </c>
      <c r="CV59" s="1001">
        <f t="shared" si="98"/>
        <v>0</v>
      </c>
      <c r="CW59" s="1000">
        <f t="shared" si="99"/>
        <v>0</v>
      </c>
      <c r="CX59" s="1001">
        <f t="shared" si="100"/>
        <v>0</v>
      </c>
      <c r="CY59" s="1000">
        <f t="shared" si="101"/>
        <v>0</v>
      </c>
      <c r="CZ59" s="1001">
        <f t="shared" si="102"/>
        <v>0</v>
      </c>
      <c r="DA59" s="999">
        <f t="shared" si="103"/>
        <v>0</v>
      </c>
      <c r="DB59" s="999">
        <f t="shared" si="103"/>
        <v>0</v>
      </c>
      <c r="DC59" s="999">
        <f t="shared" si="103"/>
        <v>0</v>
      </c>
      <c r="DD59" s="998">
        <f t="shared" si="117"/>
        <v>0</v>
      </c>
      <c r="DE59" s="999">
        <f>_xlfn.IFERROR(SUM(CS59/CR59),0)</f>
        <v>0</v>
      </c>
      <c r="DF59" s="1003">
        <f>_xlfn.IFERROR(SUM(CS59*4)/CR59,0)</f>
        <v>0</v>
      </c>
      <c r="DG59" s="1004">
        <f t="shared" si="118"/>
        <v>0</v>
      </c>
      <c r="DH59" s="999"/>
      <c r="DI59" s="721">
        <f>SUM('Finance statement'!I36)</f>
        <v>460.65999999999997</v>
      </c>
      <c r="DK59" s="72"/>
    </row>
    <row r="60" spans="1:115" s="35" customFormat="1" ht="33" customHeight="1">
      <c r="A60" s="755">
        <v>9</v>
      </c>
      <c r="B60" s="657" t="s">
        <v>49</v>
      </c>
      <c r="C60" s="755">
        <v>948</v>
      </c>
      <c r="D60" s="658">
        <v>1204.46</v>
      </c>
      <c r="E60" s="755">
        <f t="shared" si="104"/>
        <v>7584</v>
      </c>
      <c r="F60" s="755">
        <v>1678</v>
      </c>
      <c r="G60" s="755">
        <v>1880</v>
      </c>
      <c r="H60" s="755">
        <v>740</v>
      </c>
      <c r="I60" s="755">
        <v>632</v>
      </c>
      <c r="J60" s="755">
        <v>98</v>
      </c>
      <c r="K60" s="658">
        <v>491.03</v>
      </c>
      <c r="L60" s="877">
        <v>40</v>
      </c>
      <c r="M60" s="878">
        <v>151.94</v>
      </c>
      <c r="N60" s="877">
        <v>836</v>
      </c>
      <c r="O60" s="877">
        <v>8</v>
      </c>
      <c r="P60" s="877">
        <v>20.99</v>
      </c>
      <c r="Q60" s="877"/>
      <c r="R60" s="878"/>
      <c r="S60" s="877">
        <v>12</v>
      </c>
      <c r="T60" s="878">
        <v>47.22</v>
      </c>
      <c r="U60" s="523">
        <v>182</v>
      </c>
      <c r="V60" s="658">
        <f aca="true" t="shared" si="121" ref="U60:W63">SUM(M60/D60)*100</f>
        <v>12.61478172791126</v>
      </c>
      <c r="W60" s="658">
        <f t="shared" si="121"/>
        <v>11.023206751054852</v>
      </c>
      <c r="X60" s="755">
        <v>165</v>
      </c>
      <c r="Y60" s="658">
        <f t="shared" si="54"/>
        <v>3.7984999999999998</v>
      </c>
      <c r="Z60" s="771">
        <f t="shared" si="105"/>
        <v>15.193999999999999</v>
      </c>
      <c r="AA60" s="772">
        <v>25</v>
      </c>
      <c r="AC60" s="755">
        <v>7</v>
      </c>
      <c r="AD60" s="657" t="s">
        <v>49</v>
      </c>
      <c r="AE60" s="755">
        <v>1379</v>
      </c>
      <c r="AF60" s="658">
        <v>1751.93</v>
      </c>
      <c r="AG60" s="755">
        <f t="shared" si="96"/>
        <v>11032</v>
      </c>
      <c r="AH60" s="755">
        <v>1435</v>
      </c>
      <c r="AI60" s="755">
        <v>1274</v>
      </c>
      <c r="AJ60" s="755">
        <v>956</v>
      </c>
      <c r="AK60" s="755">
        <v>766</v>
      </c>
      <c r="AL60" s="755">
        <v>257</v>
      </c>
      <c r="AM60" s="658">
        <v>326.12</v>
      </c>
      <c r="AN60" s="877">
        <v>174</v>
      </c>
      <c r="AO60" s="878">
        <v>265.3</v>
      </c>
      <c r="AP60" s="877">
        <v>1459</v>
      </c>
      <c r="AQ60" s="877">
        <v>13</v>
      </c>
      <c r="AR60" s="877">
        <v>32.5</v>
      </c>
      <c r="AS60" s="877">
        <v>1</v>
      </c>
      <c r="AT60" s="877">
        <v>3.5</v>
      </c>
      <c r="AU60" s="877">
        <v>35</v>
      </c>
      <c r="AV60" s="877">
        <v>52.6</v>
      </c>
      <c r="AW60" s="658">
        <f t="shared" si="112"/>
        <v>12.6178390137781</v>
      </c>
      <c r="AX60" s="658">
        <f t="shared" si="112"/>
        <v>15.143299104416272</v>
      </c>
      <c r="AY60" s="658">
        <f t="shared" si="112"/>
        <v>13.225163161711384</v>
      </c>
      <c r="AZ60" s="755">
        <v>173</v>
      </c>
      <c r="BA60" s="658">
        <f t="shared" si="59"/>
        <v>1.524712643678161</v>
      </c>
      <c r="BB60" s="771">
        <f t="shared" si="106"/>
        <v>6.098850574712644</v>
      </c>
      <c r="BC60" s="772">
        <v>55</v>
      </c>
      <c r="BD60" s="46"/>
      <c r="BE60" s="755">
        <v>7</v>
      </c>
      <c r="BF60" s="657" t="s">
        <v>49</v>
      </c>
      <c r="BG60" s="755">
        <v>1839</v>
      </c>
      <c r="BH60" s="658">
        <v>2335.91</v>
      </c>
      <c r="BI60" s="755">
        <f t="shared" si="113"/>
        <v>14712</v>
      </c>
      <c r="BJ60" s="755">
        <v>3538</v>
      </c>
      <c r="BK60" s="755">
        <v>2765</v>
      </c>
      <c r="BL60" s="755">
        <v>2277</v>
      </c>
      <c r="BM60" s="755">
        <v>2277</v>
      </c>
      <c r="BN60" s="755">
        <v>740</v>
      </c>
      <c r="BO60" s="658">
        <v>1846.6</v>
      </c>
      <c r="BP60" s="877">
        <v>66</v>
      </c>
      <c r="BQ60" s="878">
        <v>150.7</v>
      </c>
      <c r="BR60" s="877">
        <v>829</v>
      </c>
      <c r="BS60" s="877">
        <v>6</v>
      </c>
      <c r="BT60" s="877">
        <v>8.69</v>
      </c>
      <c r="BU60" s="877">
        <v>1</v>
      </c>
      <c r="BV60" s="877">
        <v>0.49</v>
      </c>
      <c r="BW60" s="877">
        <v>18</v>
      </c>
      <c r="BX60" s="877">
        <v>41.65</v>
      </c>
      <c r="BY60" s="658">
        <f t="shared" si="114"/>
        <v>3.588907014681892</v>
      </c>
      <c r="BZ60" s="658">
        <f t="shared" si="114"/>
        <v>6.451447187605687</v>
      </c>
      <c r="CA60" s="658">
        <f t="shared" si="114"/>
        <v>5.634855899945623</v>
      </c>
      <c r="CB60" s="755">
        <v>210</v>
      </c>
      <c r="CC60" s="658">
        <f t="shared" si="64"/>
        <v>2.283333333333333</v>
      </c>
      <c r="CD60" s="771">
        <f t="shared" si="115"/>
        <v>9.133333333333333</v>
      </c>
      <c r="CE60" s="772">
        <v>18</v>
      </c>
      <c r="CF60" s="44"/>
      <c r="CG60" s="719">
        <v>8</v>
      </c>
      <c r="CH60" s="128" t="s">
        <v>49</v>
      </c>
      <c r="CI60" s="127">
        <f t="shared" si="116"/>
        <v>4166</v>
      </c>
      <c r="CJ60" s="720">
        <f t="shared" si="116"/>
        <v>5292.3</v>
      </c>
      <c r="CK60" s="127">
        <f t="shared" si="116"/>
        <v>33328</v>
      </c>
      <c r="CL60" s="998">
        <f t="shared" si="116"/>
        <v>6651</v>
      </c>
      <c r="CM60" s="998">
        <f t="shared" si="116"/>
        <v>5919</v>
      </c>
      <c r="CN60" s="998">
        <f t="shared" si="116"/>
        <v>3973</v>
      </c>
      <c r="CO60" s="998">
        <f t="shared" si="111"/>
        <v>3675</v>
      </c>
      <c r="CP60" s="998">
        <f t="shared" si="119"/>
        <v>1095</v>
      </c>
      <c r="CQ60" s="658">
        <f t="shared" si="119"/>
        <v>2663.75</v>
      </c>
      <c r="CR60" s="1000">
        <f t="shared" si="119"/>
        <v>280</v>
      </c>
      <c r="CS60" s="1001">
        <f t="shared" si="119"/>
        <v>567.94</v>
      </c>
      <c r="CT60" s="1000">
        <f t="shared" si="119"/>
        <v>3124</v>
      </c>
      <c r="CU60" s="1000">
        <f t="shared" si="120"/>
        <v>27</v>
      </c>
      <c r="CV60" s="1001">
        <f t="shared" si="98"/>
        <v>62.17999999999999</v>
      </c>
      <c r="CW60" s="1000">
        <f t="shared" si="99"/>
        <v>2</v>
      </c>
      <c r="CX60" s="1001">
        <f t="shared" si="100"/>
        <v>3.99</v>
      </c>
      <c r="CY60" s="1000">
        <f t="shared" si="101"/>
        <v>65</v>
      </c>
      <c r="CZ60" s="1323">
        <f t="shared" si="102"/>
        <v>141.47</v>
      </c>
      <c r="DA60" s="999">
        <f>SUM(CR60/CI60)*100</f>
        <v>6.721075372059529</v>
      </c>
      <c r="DB60" s="720">
        <f t="shared" si="103"/>
        <v>10.731440016627932</v>
      </c>
      <c r="DC60" s="999">
        <f t="shared" si="103"/>
        <v>9.373499759961595</v>
      </c>
      <c r="DD60" s="998">
        <f t="shared" si="117"/>
        <v>548</v>
      </c>
      <c r="DE60" s="999">
        <f>_xlfn.IFERROR(SUM(CS60/CR60),0)</f>
        <v>2.028357142857143</v>
      </c>
      <c r="DF60" s="1003">
        <f>_xlfn.IFERROR(SUM(CS60*4)/CR60,0)</f>
        <v>8.113428571428573</v>
      </c>
      <c r="DG60" s="1004">
        <f t="shared" si="118"/>
        <v>98</v>
      </c>
      <c r="DH60" s="999"/>
      <c r="DI60" s="721">
        <f>SUM('Finance statement'!I37)</f>
        <v>2159.230000000001</v>
      </c>
      <c r="DK60" s="1214"/>
    </row>
    <row r="61" spans="1:115" ht="36.75" customHeight="1" thickBot="1">
      <c r="A61" s="762">
        <v>10</v>
      </c>
      <c r="B61" s="752" t="s">
        <v>50</v>
      </c>
      <c r="C61" s="762">
        <v>431</v>
      </c>
      <c r="D61" s="763">
        <v>547.48</v>
      </c>
      <c r="E61" s="755">
        <f t="shared" si="104"/>
        <v>3448</v>
      </c>
      <c r="F61" s="762">
        <v>339</v>
      </c>
      <c r="G61" s="762">
        <v>277</v>
      </c>
      <c r="H61" s="762">
        <v>123</v>
      </c>
      <c r="I61" s="762">
        <v>123</v>
      </c>
      <c r="J61" s="762">
        <v>57</v>
      </c>
      <c r="K61" s="763">
        <v>127.42</v>
      </c>
      <c r="L61" s="879">
        <v>23</v>
      </c>
      <c r="M61" s="880">
        <v>58.9</v>
      </c>
      <c r="N61" s="879">
        <v>240</v>
      </c>
      <c r="O61" s="879"/>
      <c r="P61" s="879"/>
      <c r="Q61" s="879"/>
      <c r="R61" s="880"/>
      <c r="S61" s="879">
        <v>9</v>
      </c>
      <c r="T61" s="880">
        <v>9.1</v>
      </c>
      <c r="U61" s="763">
        <f t="shared" si="121"/>
        <v>5.336426914153132</v>
      </c>
      <c r="V61" s="763">
        <f t="shared" si="121"/>
        <v>10.758383867903849</v>
      </c>
      <c r="W61" s="763">
        <f t="shared" si="121"/>
        <v>6.960556844547564</v>
      </c>
      <c r="X61" s="762">
        <v>158</v>
      </c>
      <c r="Y61" s="763">
        <f t="shared" si="54"/>
        <v>2.5608695652173914</v>
      </c>
      <c r="Z61" s="771">
        <f t="shared" si="105"/>
        <v>10.243478260869566</v>
      </c>
      <c r="AA61" s="774">
        <v>9</v>
      </c>
      <c r="AC61" s="762">
        <v>8</v>
      </c>
      <c r="AD61" s="752" t="s">
        <v>50</v>
      </c>
      <c r="AE61" s="762">
        <v>0</v>
      </c>
      <c r="AF61" s="763">
        <v>0</v>
      </c>
      <c r="AG61" s="755">
        <f t="shared" si="96"/>
        <v>0</v>
      </c>
      <c r="AH61" s="762"/>
      <c r="AI61" s="762"/>
      <c r="AJ61" s="762"/>
      <c r="AK61" s="762"/>
      <c r="AL61" s="762"/>
      <c r="AM61" s="763"/>
      <c r="AN61" s="879"/>
      <c r="AO61" s="880"/>
      <c r="AP61" s="879"/>
      <c r="AQ61" s="879"/>
      <c r="AR61" s="879"/>
      <c r="AS61" s="879"/>
      <c r="AT61" s="879"/>
      <c r="AU61" s="879"/>
      <c r="AV61" s="879"/>
      <c r="AW61" s="763">
        <v>0</v>
      </c>
      <c r="AX61" s="763">
        <v>0</v>
      </c>
      <c r="AY61" s="763">
        <v>0</v>
      </c>
      <c r="AZ61" s="762"/>
      <c r="BA61" s="763">
        <v>0</v>
      </c>
      <c r="BB61" s="771" t="e">
        <f t="shared" si="106"/>
        <v>#DIV/0!</v>
      </c>
      <c r="BC61" s="774"/>
      <c r="BD61" s="46"/>
      <c r="BE61" s="762">
        <v>8</v>
      </c>
      <c r="BF61" s="752" t="s">
        <v>50</v>
      </c>
      <c r="BG61" s="762">
        <v>0</v>
      </c>
      <c r="BH61" s="763">
        <v>0</v>
      </c>
      <c r="BI61" s="755">
        <f t="shared" si="113"/>
        <v>0</v>
      </c>
      <c r="BJ61" s="762"/>
      <c r="BK61" s="762"/>
      <c r="BL61" s="762"/>
      <c r="BM61" s="762"/>
      <c r="BN61" s="762"/>
      <c r="BO61" s="763"/>
      <c r="BP61" s="879"/>
      <c r="BQ61" s="880"/>
      <c r="BR61" s="879"/>
      <c r="BS61" s="879"/>
      <c r="BT61" s="879"/>
      <c r="BU61" s="879"/>
      <c r="BV61" s="879"/>
      <c r="BW61" s="879"/>
      <c r="BX61" s="879"/>
      <c r="BY61" s="763">
        <v>0</v>
      </c>
      <c r="BZ61" s="763">
        <v>0</v>
      </c>
      <c r="CA61" s="763">
        <v>0</v>
      </c>
      <c r="CB61" s="762"/>
      <c r="CC61" s="763">
        <v>0</v>
      </c>
      <c r="CD61" s="773" t="e">
        <f t="shared" si="115"/>
        <v>#DIV/0!</v>
      </c>
      <c r="CE61" s="774"/>
      <c r="CF61" s="44"/>
      <c r="CG61" s="722">
        <v>9</v>
      </c>
      <c r="CH61" s="723" t="s">
        <v>50</v>
      </c>
      <c r="CI61" s="724">
        <f t="shared" si="116"/>
        <v>431</v>
      </c>
      <c r="CJ61" s="725">
        <f t="shared" si="116"/>
        <v>547.48</v>
      </c>
      <c r="CK61" s="724">
        <f t="shared" si="116"/>
        <v>3448</v>
      </c>
      <c r="CL61" s="1006">
        <f t="shared" si="116"/>
        <v>339</v>
      </c>
      <c r="CM61" s="1006">
        <f t="shared" si="116"/>
        <v>277</v>
      </c>
      <c r="CN61" s="1006">
        <f t="shared" si="116"/>
        <v>123</v>
      </c>
      <c r="CO61" s="1006">
        <f t="shared" si="111"/>
        <v>123</v>
      </c>
      <c r="CP61" s="1006">
        <f t="shared" si="119"/>
        <v>57</v>
      </c>
      <c r="CQ61" s="1007">
        <f t="shared" si="119"/>
        <v>127.42</v>
      </c>
      <c r="CR61" s="1008">
        <f t="shared" si="119"/>
        <v>23</v>
      </c>
      <c r="CS61" s="1009">
        <f t="shared" si="119"/>
        <v>58.9</v>
      </c>
      <c r="CT61" s="1008">
        <f t="shared" si="119"/>
        <v>240</v>
      </c>
      <c r="CU61" s="1031">
        <f t="shared" si="120"/>
        <v>0</v>
      </c>
      <c r="CV61" s="1032">
        <f t="shared" si="98"/>
        <v>0</v>
      </c>
      <c r="CW61" s="1031">
        <f t="shared" si="99"/>
        <v>0</v>
      </c>
      <c r="CX61" s="1032">
        <f t="shared" si="100"/>
        <v>0</v>
      </c>
      <c r="CY61" s="1031">
        <f t="shared" si="101"/>
        <v>9</v>
      </c>
      <c r="CZ61" s="1032">
        <f t="shared" si="102"/>
        <v>9.1</v>
      </c>
      <c r="DA61" s="725">
        <f>SUM(CR61/CI61)*100</f>
        <v>5.336426914153132</v>
      </c>
      <c r="DB61" s="725">
        <f aca="true" t="shared" si="122" ref="DB61:DC63">SUM(CS61/CJ61)*100</f>
        <v>10.758383867903849</v>
      </c>
      <c r="DC61" s="725">
        <f t="shared" si="122"/>
        <v>6.960556844547564</v>
      </c>
      <c r="DD61" s="1006">
        <f t="shared" si="117"/>
        <v>158</v>
      </c>
      <c r="DE61" s="1007">
        <f>_xlfn.IFERROR(SUM(CS61/CR61),0)</f>
        <v>2.5608695652173914</v>
      </c>
      <c r="DF61" s="1010">
        <f>_xlfn.IFERROR(SUM(CS61*4)/CR61,0)</f>
        <v>10.243478260869566</v>
      </c>
      <c r="DG61" s="1011">
        <f t="shared" si="118"/>
        <v>9</v>
      </c>
      <c r="DH61" s="1007"/>
      <c r="DI61" s="721">
        <f>SUM('Finance statement'!I38)</f>
        <v>174.48000000000005</v>
      </c>
      <c r="DK61" s="72"/>
    </row>
    <row r="62" spans="1:115" ht="33" customHeight="1" thickBot="1">
      <c r="A62" s="1451" t="s">
        <v>128</v>
      </c>
      <c r="B62" s="1452"/>
      <c r="C62" s="778">
        <f>SUM(C60:C61)</f>
        <v>1379</v>
      </c>
      <c r="D62" s="778">
        <f>SUM(D60:D61)</f>
        <v>1751.94</v>
      </c>
      <c r="E62" s="778">
        <f>SUM(E60:E61)</f>
        <v>11032</v>
      </c>
      <c r="F62" s="778">
        <f aca="true" t="shared" si="123" ref="F62:N62">SUM(F60:F61)</f>
        <v>2017</v>
      </c>
      <c r="G62" s="778">
        <f t="shared" si="123"/>
        <v>2157</v>
      </c>
      <c r="H62" s="778">
        <f t="shared" si="123"/>
        <v>863</v>
      </c>
      <c r="I62" s="778">
        <f t="shared" si="123"/>
        <v>755</v>
      </c>
      <c r="J62" s="778">
        <f t="shared" si="123"/>
        <v>155</v>
      </c>
      <c r="K62" s="778">
        <f t="shared" si="123"/>
        <v>618.4499999999999</v>
      </c>
      <c r="L62" s="886">
        <f t="shared" si="123"/>
        <v>63</v>
      </c>
      <c r="M62" s="886">
        <f t="shared" si="123"/>
        <v>210.84</v>
      </c>
      <c r="N62" s="895">
        <f t="shared" si="123"/>
        <v>1076</v>
      </c>
      <c r="O62" s="895">
        <f aca="true" t="shared" si="124" ref="O62:T62">SUM(O60:O61)</f>
        <v>8</v>
      </c>
      <c r="P62" s="895">
        <f t="shared" si="124"/>
        <v>20.99</v>
      </c>
      <c r="Q62" s="895">
        <f t="shared" si="124"/>
        <v>0</v>
      </c>
      <c r="R62" s="895">
        <f t="shared" si="124"/>
        <v>0</v>
      </c>
      <c r="S62" s="895">
        <f t="shared" si="124"/>
        <v>21</v>
      </c>
      <c r="T62" s="895">
        <f t="shared" si="124"/>
        <v>56.32</v>
      </c>
      <c r="U62" s="103">
        <f t="shared" si="121"/>
        <v>4.568527918781726</v>
      </c>
      <c r="V62" s="780">
        <f t="shared" si="121"/>
        <v>12.034658721189082</v>
      </c>
      <c r="W62" s="780">
        <f t="shared" si="121"/>
        <v>9.753444525018129</v>
      </c>
      <c r="X62" s="778"/>
      <c r="Y62" s="779">
        <f t="shared" si="54"/>
        <v>3.3466666666666667</v>
      </c>
      <c r="Z62" s="941">
        <f t="shared" si="105"/>
        <v>13.386666666666667</v>
      </c>
      <c r="AA62" s="781">
        <f>SUM(AA60:AA61)</f>
        <v>34</v>
      </c>
      <c r="AC62" s="764"/>
      <c r="AD62" s="985"/>
      <c r="AE62" s="764">
        <f>SUM(AE60:AE61)</f>
        <v>1379</v>
      </c>
      <c r="AF62" s="764">
        <f>SUM(AF60:AF61)</f>
        <v>1751.93</v>
      </c>
      <c r="AG62" s="764">
        <f>SUM(AG60:AG61)</f>
        <v>11032</v>
      </c>
      <c r="AH62" s="764">
        <f aca="true" t="shared" si="125" ref="AH62:AV62">SUM(AH60:AH61)</f>
        <v>1435</v>
      </c>
      <c r="AI62" s="764">
        <f t="shared" si="125"/>
        <v>1274</v>
      </c>
      <c r="AJ62" s="764">
        <f t="shared" si="125"/>
        <v>956</v>
      </c>
      <c r="AK62" s="764">
        <f t="shared" si="125"/>
        <v>766</v>
      </c>
      <c r="AL62" s="764">
        <f t="shared" si="125"/>
        <v>257</v>
      </c>
      <c r="AM62" s="660">
        <f t="shared" si="125"/>
        <v>326.12</v>
      </c>
      <c r="AN62" s="764">
        <f t="shared" si="125"/>
        <v>174</v>
      </c>
      <c r="AO62" s="660">
        <f t="shared" si="125"/>
        <v>265.3</v>
      </c>
      <c r="AP62" s="764">
        <f t="shared" si="125"/>
        <v>1459</v>
      </c>
      <c r="AQ62" s="764">
        <f t="shared" si="125"/>
        <v>13</v>
      </c>
      <c r="AR62" s="660">
        <f t="shared" si="125"/>
        <v>32.5</v>
      </c>
      <c r="AS62" s="764">
        <f t="shared" si="125"/>
        <v>1</v>
      </c>
      <c r="AT62" s="660">
        <f t="shared" si="125"/>
        <v>3.5</v>
      </c>
      <c r="AU62" s="764">
        <f t="shared" si="125"/>
        <v>35</v>
      </c>
      <c r="AV62" s="660">
        <f t="shared" si="125"/>
        <v>52.6</v>
      </c>
      <c r="AW62" s="660">
        <v>0</v>
      </c>
      <c r="AX62" s="660">
        <v>0</v>
      </c>
      <c r="AY62" s="660">
        <v>0</v>
      </c>
      <c r="AZ62" s="764">
        <f>SUM(AZ60:AZ61)</f>
        <v>173</v>
      </c>
      <c r="BA62" s="660">
        <v>0</v>
      </c>
      <c r="BB62" s="773">
        <f t="shared" si="106"/>
        <v>6.098850574712644</v>
      </c>
      <c r="BC62" s="764">
        <f>SUM(BC60:BC61)</f>
        <v>55</v>
      </c>
      <c r="BD62" s="46"/>
      <c r="BE62" s="754"/>
      <c r="BF62" s="700" t="s">
        <v>128</v>
      </c>
      <c r="BG62" s="778">
        <v>954</v>
      </c>
      <c r="BH62" s="778">
        <f>SUM(BH60:BH61)</f>
        <v>2335.91</v>
      </c>
      <c r="BI62" s="778">
        <f>SUM(BI60:BI61)</f>
        <v>14712</v>
      </c>
      <c r="BJ62" s="778">
        <f aca="true" t="shared" si="126" ref="BJ62:BX62">SUM(BJ60:BJ61)</f>
        <v>3538</v>
      </c>
      <c r="BK62" s="778">
        <f t="shared" si="126"/>
        <v>2765</v>
      </c>
      <c r="BL62" s="778">
        <f t="shared" si="126"/>
        <v>2277</v>
      </c>
      <c r="BM62" s="778">
        <f t="shared" si="126"/>
        <v>2277</v>
      </c>
      <c r="BN62" s="778">
        <f t="shared" si="126"/>
        <v>740</v>
      </c>
      <c r="BO62" s="1124">
        <f t="shared" si="126"/>
        <v>1846.6</v>
      </c>
      <c r="BP62" s="778">
        <f t="shared" si="126"/>
        <v>66</v>
      </c>
      <c r="BQ62" s="779">
        <f t="shared" si="126"/>
        <v>150.7</v>
      </c>
      <c r="BR62" s="778">
        <f t="shared" si="126"/>
        <v>829</v>
      </c>
      <c r="BS62" s="778">
        <f t="shared" si="126"/>
        <v>6</v>
      </c>
      <c r="BT62" s="779">
        <f t="shared" si="126"/>
        <v>8.69</v>
      </c>
      <c r="BU62" s="778">
        <f t="shared" si="126"/>
        <v>1</v>
      </c>
      <c r="BV62" s="779">
        <f t="shared" si="126"/>
        <v>0.49</v>
      </c>
      <c r="BW62" s="778">
        <f t="shared" si="126"/>
        <v>18</v>
      </c>
      <c r="BX62" s="779">
        <f t="shared" si="126"/>
        <v>41.65</v>
      </c>
      <c r="BY62" s="780">
        <v>0</v>
      </c>
      <c r="BZ62" s="780">
        <v>0</v>
      </c>
      <c r="CA62" s="780">
        <v>0</v>
      </c>
      <c r="CB62" s="778">
        <f>SUM(CB60:CB61)</f>
        <v>210</v>
      </c>
      <c r="CC62" s="837">
        <v>0</v>
      </c>
      <c r="CD62" s="978">
        <f t="shared" si="115"/>
        <v>9.133333333333333</v>
      </c>
      <c r="CE62" s="969">
        <f>SUM(CE60:CE61)</f>
        <v>18</v>
      </c>
      <c r="CF62" s="44"/>
      <c r="CG62" s="1450" t="s">
        <v>130</v>
      </c>
      <c r="CH62" s="1450"/>
      <c r="CI62" s="726">
        <f>SUM(CI60:CI61)</f>
        <v>4597</v>
      </c>
      <c r="CJ62" s="726">
        <f aca="true" t="shared" si="127" ref="CJ62:CT62">SUM(CJ60:CJ61)</f>
        <v>5839.780000000001</v>
      </c>
      <c r="CK62" s="726">
        <f t="shared" si="127"/>
        <v>36776</v>
      </c>
      <c r="CL62" s="1033">
        <f t="shared" si="127"/>
        <v>6990</v>
      </c>
      <c r="CM62" s="1033">
        <f>SUM(CM60:CM61)</f>
        <v>6196</v>
      </c>
      <c r="CN62" s="1034">
        <f t="shared" si="111"/>
        <v>4096</v>
      </c>
      <c r="CO62" s="1034">
        <f t="shared" si="111"/>
        <v>3798</v>
      </c>
      <c r="CP62" s="1033">
        <f t="shared" si="127"/>
        <v>1152</v>
      </c>
      <c r="CQ62" s="727">
        <f t="shared" si="127"/>
        <v>2791.17</v>
      </c>
      <c r="CR62" s="1035">
        <f t="shared" si="127"/>
        <v>303</v>
      </c>
      <c r="CS62" s="1050">
        <f t="shared" si="127"/>
        <v>626.84</v>
      </c>
      <c r="CT62" s="1267">
        <f t="shared" si="127"/>
        <v>3364</v>
      </c>
      <c r="CU62" s="1037">
        <f t="shared" si="120"/>
        <v>27</v>
      </c>
      <c r="CV62" s="1183">
        <f t="shared" si="98"/>
        <v>62.17999999999999</v>
      </c>
      <c r="CW62" s="1037">
        <f t="shared" si="99"/>
        <v>2</v>
      </c>
      <c r="CX62" s="1038">
        <f t="shared" si="100"/>
        <v>3.99</v>
      </c>
      <c r="CY62" s="1037">
        <f t="shared" si="101"/>
        <v>74</v>
      </c>
      <c r="CZ62" s="1328">
        <f t="shared" si="102"/>
        <v>150.57</v>
      </c>
      <c r="DA62" s="660">
        <f>SUM(CR62/CI62)*100</f>
        <v>6.591255166412878</v>
      </c>
      <c r="DB62" s="660">
        <f t="shared" si="122"/>
        <v>10.733966005568703</v>
      </c>
      <c r="DC62" s="727">
        <f t="shared" si="122"/>
        <v>9.147269958668696</v>
      </c>
      <c r="DD62" s="1034">
        <f>SUM(DD60:DD61)</f>
        <v>706</v>
      </c>
      <c r="DE62" s="1039">
        <f>_xlfn.IFERROR(SUM(CS62/CR62),0)</f>
        <v>2.0687788778877887</v>
      </c>
      <c r="DF62" s="1039">
        <f>_xlfn.IFERROR(SUM(CS62*4)/CR62,0)</f>
        <v>8.275115511551155</v>
      </c>
      <c r="DG62" s="1040">
        <f>SUM(DG60:DG61)</f>
        <v>107</v>
      </c>
      <c r="DH62" s="1039">
        <f>SUM(DH60:DH61)</f>
        <v>0</v>
      </c>
      <c r="DI62" s="728">
        <f>SUM('Finance statement'!I39)</f>
        <v>2333.710000000002</v>
      </c>
      <c r="DK62" s="72"/>
    </row>
    <row r="63" spans="1:115" ht="34.5" customHeight="1" thickBot="1">
      <c r="A63" s="782"/>
      <c r="B63" s="738" t="s">
        <v>27</v>
      </c>
      <c r="C63" s="738">
        <f>SUM(C52:C61)-C54</f>
        <v>4560</v>
      </c>
      <c r="D63" s="783">
        <f>SUM(D52:D61)-D54</f>
        <v>5975.41</v>
      </c>
      <c r="E63" s="738">
        <f>SUM(E52:E61)-E54</f>
        <v>36480</v>
      </c>
      <c r="F63" s="96">
        <f aca="true" t="shared" si="128" ref="F63:T63">SUM(F52:F61)-F54</f>
        <v>9319</v>
      </c>
      <c r="G63" s="738">
        <f t="shared" si="128"/>
        <v>4990</v>
      </c>
      <c r="H63" s="738">
        <f t="shared" si="128"/>
        <v>3625</v>
      </c>
      <c r="I63" s="738">
        <f t="shared" si="128"/>
        <v>1352</v>
      </c>
      <c r="J63" s="738">
        <f t="shared" si="128"/>
        <v>591</v>
      </c>
      <c r="K63" s="738">
        <f t="shared" si="128"/>
        <v>2273.73</v>
      </c>
      <c r="L63" s="869">
        <f t="shared" si="128"/>
        <v>337</v>
      </c>
      <c r="M63" s="896">
        <f t="shared" si="128"/>
        <v>1205.73</v>
      </c>
      <c r="N63" s="869">
        <f t="shared" si="128"/>
        <v>4251</v>
      </c>
      <c r="O63" s="869">
        <f t="shared" si="128"/>
        <v>45</v>
      </c>
      <c r="P63" s="869">
        <f t="shared" si="128"/>
        <v>84.21000000000001</v>
      </c>
      <c r="Q63" s="869">
        <f t="shared" si="128"/>
        <v>6</v>
      </c>
      <c r="R63" s="896">
        <f t="shared" si="128"/>
        <v>23.1</v>
      </c>
      <c r="S63" s="869">
        <f t="shared" si="128"/>
        <v>115</v>
      </c>
      <c r="T63" s="869">
        <f t="shared" si="128"/>
        <v>442.69000000000017</v>
      </c>
      <c r="U63" s="783">
        <f t="shared" si="121"/>
        <v>7.390350877192982</v>
      </c>
      <c r="V63" s="783">
        <f t="shared" si="121"/>
        <v>20.17819697727855</v>
      </c>
      <c r="W63" s="783">
        <f t="shared" si="121"/>
        <v>11.65296052631579</v>
      </c>
      <c r="X63" s="738">
        <f>SUM(X52:X61)-X54</f>
        <v>539</v>
      </c>
      <c r="Y63" s="784">
        <f t="shared" si="54"/>
        <v>3.577833827893175</v>
      </c>
      <c r="Z63" s="941">
        <f t="shared" si="105"/>
        <v>14.3113353115727</v>
      </c>
      <c r="AA63" s="738">
        <f>SUM(AA52:AA61)-AA54</f>
        <v>34</v>
      </c>
      <c r="AC63" s="100"/>
      <c r="AD63" s="95" t="s">
        <v>27</v>
      </c>
      <c r="AE63" s="374">
        <f>SUM(AE52:AE61)-AE54</f>
        <v>5353</v>
      </c>
      <c r="AF63" s="374">
        <f>SUM(AF52:AF61)-AF54</f>
        <v>7205.89</v>
      </c>
      <c r="AG63" s="374">
        <f>SUM(AG52:AG61)-AG54</f>
        <v>42824</v>
      </c>
      <c r="AH63" s="374">
        <f aca="true" t="shared" si="129" ref="AH63:AV63">SUM(AH52:AH61)-AH54</f>
        <v>9961</v>
      </c>
      <c r="AI63" s="374">
        <f t="shared" si="129"/>
        <v>5819</v>
      </c>
      <c r="AJ63" s="374">
        <f t="shared" si="129"/>
        <v>5147</v>
      </c>
      <c r="AK63" s="374">
        <f t="shared" si="129"/>
        <v>1052</v>
      </c>
      <c r="AL63" s="374">
        <f t="shared" si="129"/>
        <v>1214</v>
      </c>
      <c r="AM63" s="374">
        <f t="shared" si="129"/>
        <v>2821.0899999999992</v>
      </c>
      <c r="AN63" s="866">
        <f t="shared" si="129"/>
        <v>487</v>
      </c>
      <c r="AO63" s="925">
        <f t="shared" si="129"/>
        <v>869.3399999999999</v>
      </c>
      <c r="AP63" s="866">
        <f t="shared" si="129"/>
        <v>3707</v>
      </c>
      <c r="AQ63" s="866">
        <f t="shared" si="129"/>
        <v>55</v>
      </c>
      <c r="AR63" s="925">
        <f t="shared" si="129"/>
        <v>92.89</v>
      </c>
      <c r="AS63" s="866">
        <f t="shared" si="129"/>
        <v>10</v>
      </c>
      <c r="AT63" s="925">
        <f t="shared" si="129"/>
        <v>16.47</v>
      </c>
      <c r="AU63" s="866">
        <f t="shared" si="129"/>
        <v>122</v>
      </c>
      <c r="AV63" s="925">
        <f t="shared" si="129"/>
        <v>177.9</v>
      </c>
      <c r="AW63" s="375">
        <f>SUM(AN63/AE63)*100</f>
        <v>9.097702223052494</v>
      </c>
      <c r="AX63" s="375">
        <f>SUM(AO63/AF63)*100</f>
        <v>12.064297401153777</v>
      </c>
      <c r="AY63" s="375">
        <f>SUM(AP63/AG63)*100</f>
        <v>8.65636091911078</v>
      </c>
      <c r="AZ63" s="374">
        <f>SUM(AZ52:AZ61)-AZ54</f>
        <v>474</v>
      </c>
      <c r="BA63" s="375">
        <f t="shared" si="59"/>
        <v>1.7850924024640655</v>
      </c>
      <c r="BB63" s="768">
        <f t="shared" si="106"/>
        <v>7.140369609856262</v>
      </c>
      <c r="BC63" s="825">
        <f>SUM(BC52:BC61)-BC54</f>
        <v>55</v>
      </c>
      <c r="BD63" s="47"/>
      <c r="BE63" s="701"/>
      <c r="BF63" s="96" t="s">
        <v>27</v>
      </c>
      <c r="BG63" s="738">
        <f>SUM(BG52:BG61)-BG54</f>
        <v>6609</v>
      </c>
      <c r="BH63" s="783">
        <f aca="true" t="shared" si="130" ref="BH63:BX63">SUM(BH52:BH61)-BH54</f>
        <v>8787.526</v>
      </c>
      <c r="BI63" s="738">
        <f t="shared" si="130"/>
        <v>52872</v>
      </c>
      <c r="BJ63" s="738">
        <f t="shared" si="130"/>
        <v>16106</v>
      </c>
      <c r="BK63" s="738">
        <f t="shared" si="130"/>
        <v>10160</v>
      </c>
      <c r="BL63" s="738">
        <f t="shared" si="130"/>
        <v>6498</v>
      </c>
      <c r="BM63" s="738">
        <f t="shared" si="130"/>
        <v>3133</v>
      </c>
      <c r="BN63" s="738">
        <f t="shared" si="130"/>
        <v>2896</v>
      </c>
      <c r="BO63" s="783">
        <f t="shared" si="130"/>
        <v>6548.259999999999</v>
      </c>
      <c r="BP63" s="869">
        <f t="shared" si="130"/>
        <v>481</v>
      </c>
      <c r="BQ63" s="896">
        <f t="shared" si="130"/>
        <v>905.6999999999999</v>
      </c>
      <c r="BR63" s="869">
        <f t="shared" si="130"/>
        <v>3185</v>
      </c>
      <c r="BS63" s="869">
        <f t="shared" si="130"/>
        <v>30</v>
      </c>
      <c r="BT63" s="896">
        <f t="shared" si="130"/>
        <v>38.61</v>
      </c>
      <c r="BU63" s="869">
        <f t="shared" si="130"/>
        <v>4</v>
      </c>
      <c r="BV63" s="896">
        <f t="shared" si="130"/>
        <v>8.24</v>
      </c>
      <c r="BW63" s="869">
        <f t="shared" si="130"/>
        <v>104</v>
      </c>
      <c r="BX63" s="896">
        <f t="shared" si="130"/>
        <v>178.09</v>
      </c>
      <c r="BY63" s="783">
        <f>SUM(BP63/BG63)*100</f>
        <v>7.277954304735966</v>
      </c>
      <c r="BZ63" s="783">
        <f>SUM(BQ63/BH63)*100</f>
        <v>10.306655138203858</v>
      </c>
      <c r="CA63" s="783">
        <f>SUM(BR63/BI63)*100</f>
        <v>6.023982448176729</v>
      </c>
      <c r="CB63" s="738">
        <f>SUM(CB52:CB61)-CB54</f>
        <v>653</v>
      </c>
      <c r="CC63" s="976">
        <f t="shared" si="64"/>
        <v>1.882952182952183</v>
      </c>
      <c r="CD63" s="979">
        <f t="shared" si="115"/>
        <v>7.531808731808732</v>
      </c>
      <c r="CE63" s="977">
        <f>SUM(CE52:CE61)-CE54</f>
        <v>18</v>
      </c>
      <c r="CF63" s="45"/>
      <c r="CG63" s="737"/>
      <c r="CH63" s="901" t="s">
        <v>27</v>
      </c>
      <c r="CI63" s="730">
        <f>SUM(C63+AE63+BG63)</f>
        <v>16522</v>
      </c>
      <c r="CJ63" s="375">
        <f>SUM(D63+AF63+BH63)</f>
        <v>21968.826</v>
      </c>
      <c r="CK63" s="767">
        <f>SUM(E63+AG63+BI63)</f>
        <v>132176</v>
      </c>
      <c r="CL63" s="1345">
        <f t="shared" si="116"/>
        <v>35386</v>
      </c>
      <c r="CM63" s="1345">
        <f>SUM(G63+AI63+BK63)</f>
        <v>20969</v>
      </c>
      <c r="CN63" s="1345">
        <f t="shared" si="111"/>
        <v>15270</v>
      </c>
      <c r="CO63" s="1345">
        <f t="shared" si="111"/>
        <v>5537</v>
      </c>
      <c r="CP63" s="1345">
        <f>SUM(J63+AL63+BN63)</f>
        <v>4701</v>
      </c>
      <c r="CQ63" s="1345">
        <f>SUM(K63+AM63+BO63)</f>
        <v>11643.079999999998</v>
      </c>
      <c r="CR63" s="1345">
        <f>SUM(L63+AN63+BP63)</f>
        <v>1305</v>
      </c>
      <c r="CS63" s="1345">
        <f>SUM(M63+AO63+BQ63)</f>
        <v>2980.7699999999995</v>
      </c>
      <c r="CT63" s="1345">
        <f>SUM(N63+AP63+BR63)</f>
        <v>11143</v>
      </c>
      <c r="CU63" s="1345">
        <f t="shared" si="120"/>
        <v>130</v>
      </c>
      <c r="CV63" s="1345">
        <f t="shared" si="98"/>
        <v>215.71000000000004</v>
      </c>
      <c r="CW63" s="1345">
        <f t="shared" si="99"/>
        <v>20</v>
      </c>
      <c r="CX63" s="1345">
        <f t="shared" si="100"/>
        <v>47.81</v>
      </c>
      <c r="CY63" s="1345">
        <f t="shared" si="101"/>
        <v>341</v>
      </c>
      <c r="CZ63" s="1345">
        <f t="shared" si="102"/>
        <v>798.6800000000002</v>
      </c>
      <c r="DA63" s="1021">
        <f>SUM(CR63/CI63)*100</f>
        <v>7.898559496429004</v>
      </c>
      <c r="DB63" s="731">
        <f t="shared" si="122"/>
        <v>13.568180657446144</v>
      </c>
      <c r="DC63" s="1021">
        <f t="shared" si="122"/>
        <v>8.430426098535285</v>
      </c>
      <c r="DD63" s="767">
        <f>SUM(DD52:DD61)-DD54</f>
        <v>1666</v>
      </c>
      <c r="DE63" s="995">
        <f>_xlfn.IFERROR(SUM(CS63/CR63),0)</f>
        <v>2.2841149425287353</v>
      </c>
      <c r="DF63" s="995">
        <f>_xlfn.IFERROR(SUM(CS63*4)/CR63,0)</f>
        <v>9.136459770114941</v>
      </c>
      <c r="DG63" s="996">
        <f>SUM(DG52:DG61)-DG54</f>
        <v>107</v>
      </c>
      <c r="DH63" s="995">
        <f>SUM(DH54+DH56+DH57+DH58+DH59+DH60+DH61)</f>
        <v>0</v>
      </c>
      <c r="DI63" s="991">
        <f>SUM('Finance statement'!I40)</f>
        <v>4917.940000000004</v>
      </c>
      <c r="DK63" s="72"/>
    </row>
    <row r="64" spans="1:115" ht="27.75" customHeight="1">
      <c r="A64" s="547"/>
      <c r="B64" s="547"/>
      <c r="C64" s="325"/>
      <c r="D64" s="769"/>
      <c r="E64" s="770"/>
      <c r="F64" s="325"/>
      <c r="G64" s="325"/>
      <c r="H64" s="325"/>
      <c r="I64" s="325"/>
      <c r="J64" s="325"/>
      <c r="K64" s="769"/>
      <c r="L64" s="883"/>
      <c r="M64" s="884"/>
      <c r="N64" s="883"/>
      <c r="O64" s="883"/>
      <c r="P64" s="883"/>
      <c r="Q64" s="883"/>
      <c r="R64" s="883"/>
      <c r="S64" s="883"/>
      <c r="T64" s="883"/>
      <c r="U64" s="769"/>
      <c r="V64" s="769"/>
      <c r="W64" s="769"/>
      <c r="X64" s="325"/>
      <c r="Y64" s="714"/>
      <c r="Z64" s="547" t="s">
        <v>77</v>
      </c>
      <c r="AA64" s="714"/>
      <c r="AC64" s="101"/>
      <c r="AD64" s="101"/>
      <c r="AE64" s="67"/>
      <c r="AF64" s="47"/>
      <c r="AG64" s="57"/>
      <c r="AH64" s="67"/>
      <c r="AI64" s="67"/>
      <c r="AJ64" s="67"/>
      <c r="AK64" s="67"/>
      <c r="AL64" s="67"/>
      <c r="AM64" s="47"/>
      <c r="AN64" s="867"/>
      <c r="AO64" s="868"/>
      <c r="AP64" s="867"/>
      <c r="AQ64" s="867"/>
      <c r="AR64" s="867"/>
      <c r="AS64" s="867"/>
      <c r="AT64" s="867"/>
      <c r="AU64" s="867"/>
      <c r="AV64" s="867"/>
      <c r="AW64" s="47"/>
      <c r="AX64" s="47"/>
      <c r="AY64" s="47"/>
      <c r="AZ64" s="67"/>
      <c r="BA64" s="702"/>
      <c r="BB64" s="702" t="s">
        <v>77</v>
      </c>
      <c r="BC64" s="702"/>
      <c r="BD64" s="16"/>
      <c r="BE64" s="101"/>
      <c r="BF64" s="101"/>
      <c r="BG64" s="67"/>
      <c r="BH64" s="67"/>
      <c r="BI64" s="67"/>
      <c r="BJ64" s="67"/>
      <c r="BK64" s="67"/>
      <c r="BL64" s="67"/>
      <c r="BM64" s="67"/>
      <c r="BN64" s="67"/>
      <c r="BO64" s="47"/>
      <c r="BP64" s="867"/>
      <c r="BQ64" s="868"/>
      <c r="BR64" s="867"/>
      <c r="BS64" s="867"/>
      <c r="BT64" s="867"/>
      <c r="BU64" s="867"/>
      <c r="BV64" s="867"/>
      <c r="BW64" s="867"/>
      <c r="BX64" s="867"/>
      <c r="BY64" s="47"/>
      <c r="BZ64" s="47"/>
      <c r="CA64" s="47"/>
      <c r="CB64" s="67"/>
      <c r="CC64" s="702"/>
      <c r="CD64" s="714" t="s">
        <v>77</v>
      </c>
      <c r="CE64" s="702"/>
      <c r="CF64" s="16"/>
      <c r="CG64" s="744"/>
      <c r="CH64" s="744"/>
      <c r="CI64" s="716"/>
      <c r="CJ64" s="745"/>
      <c r="CK64" s="716"/>
      <c r="CL64" s="716"/>
      <c r="CM64" s="716"/>
      <c r="CN64" s="716"/>
      <c r="CO64" s="716"/>
      <c r="CP64" s="716"/>
      <c r="CQ64" s="745"/>
      <c r="CR64" s="872"/>
      <c r="CS64" s="873"/>
      <c r="CT64" s="872"/>
      <c r="CU64" s="872"/>
      <c r="CV64" s="872"/>
      <c r="CW64" s="872"/>
      <c r="CX64" s="872"/>
      <c r="CY64" s="872"/>
      <c r="CZ64" s="872"/>
      <c r="DA64" s="745"/>
      <c r="DB64" s="745"/>
      <c r="DC64" s="745"/>
      <c r="DD64" s="716"/>
      <c r="DE64" s="745"/>
      <c r="DF64" s="929" t="s">
        <v>399</v>
      </c>
      <c r="DG64" s="746"/>
      <c r="DH64" s="746"/>
      <c r="DI64" s="746"/>
      <c r="DK64" s="72"/>
    </row>
    <row r="65" spans="1:115" ht="27.75" customHeight="1" thickBot="1">
      <c r="A65" s="1498" t="s">
        <v>81</v>
      </c>
      <c r="B65" s="1498"/>
      <c r="C65" s="1498"/>
      <c r="D65" s="1498"/>
      <c r="E65" s="1498"/>
      <c r="F65" s="1498"/>
      <c r="G65" s="1498"/>
      <c r="H65" s="1498"/>
      <c r="I65" s="1498"/>
      <c r="J65" s="1498"/>
      <c r="K65" s="1498"/>
      <c r="L65" s="1498"/>
      <c r="M65" s="1498"/>
      <c r="N65" s="1498"/>
      <c r="O65" s="1498"/>
      <c r="P65" s="1498"/>
      <c r="Q65" s="1498"/>
      <c r="R65" s="1498"/>
      <c r="S65" s="1498"/>
      <c r="T65" s="1498"/>
      <c r="U65" s="1498"/>
      <c r="V65" s="1498"/>
      <c r="W65" s="1498"/>
      <c r="X65" s="1498"/>
      <c r="Y65" s="1498"/>
      <c r="Z65" s="1498"/>
      <c r="AA65" s="42"/>
      <c r="AC65" s="12" t="s">
        <v>75</v>
      </c>
      <c r="AD65" s="12"/>
      <c r="AE65" s="13"/>
      <c r="AF65" s="14"/>
      <c r="AG65" s="15"/>
      <c r="AH65" s="13"/>
      <c r="AI65" s="13"/>
      <c r="AJ65" s="13"/>
      <c r="AK65" s="13"/>
      <c r="AL65" s="325" t="s">
        <v>78</v>
      </c>
      <c r="AM65" s="14"/>
      <c r="AN65" s="887"/>
      <c r="AO65" s="894"/>
      <c r="AP65" s="887"/>
      <c r="AQ65" s="887"/>
      <c r="AR65" s="887"/>
      <c r="AS65" s="887"/>
      <c r="AT65" s="887"/>
      <c r="AU65" s="887"/>
      <c r="AV65" s="887"/>
      <c r="AW65" s="14"/>
      <c r="AX65" s="14"/>
      <c r="AY65" s="14"/>
      <c r="AZ65" s="13"/>
      <c r="BA65" s="16"/>
      <c r="BB65" s="16"/>
      <c r="BC65" s="16"/>
      <c r="BD65" s="16"/>
      <c r="BE65" s="101" t="s">
        <v>75</v>
      </c>
      <c r="BF65" s="12"/>
      <c r="BG65" s="13"/>
      <c r="BH65" s="14"/>
      <c r="BI65" s="15"/>
      <c r="BJ65" s="13"/>
      <c r="BK65" s="13"/>
      <c r="BL65" s="13"/>
      <c r="BM65" s="13"/>
      <c r="BN65" s="968" t="s">
        <v>78</v>
      </c>
      <c r="BO65" s="14"/>
      <c r="BP65" s="666"/>
      <c r="BQ65" s="887"/>
      <c r="BR65" s="887"/>
      <c r="BS65" s="887"/>
      <c r="BT65" s="887"/>
      <c r="BU65" s="887"/>
      <c r="BV65" s="887"/>
      <c r="BW65" s="887"/>
      <c r="BX65" s="887"/>
      <c r="BY65" s="14"/>
      <c r="BZ65" s="14"/>
      <c r="CA65" s="14"/>
      <c r="CB65" s="13"/>
      <c r="CC65" s="37"/>
      <c r="CD65" s="37"/>
      <c r="CE65" s="37"/>
      <c r="CF65" s="37"/>
      <c r="CG65" s="929" t="s">
        <v>365</v>
      </c>
      <c r="CH65" s="744"/>
      <c r="CI65" s="67"/>
      <c r="CJ65" s="47"/>
      <c r="CK65" s="57"/>
      <c r="CL65" s="67"/>
      <c r="CM65" s="67"/>
      <c r="CN65" s="67"/>
      <c r="CO65" s="67"/>
      <c r="CP65" s="94"/>
      <c r="CQ65" s="968" t="s">
        <v>78</v>
      </c>
      <c r="CR65" s="867"/>
      <c r="CS65" s="868"/>
      <c r="CT65" s="867"/>
      <c r="CU65" s="867"/>
      <c r="CV65" s="867"/>
      <c r="CW65" s="867"/>
      <c r="CX65" s="867"/>
      <c r="CY65" s="867"/>
      <c r="CZ65" s="867"/>
      <c r="DA65" s="47"/>
      <c r="DB65" s="47"/>
      <c r="DC65" s="47"/>
      <c r="DD65" s="67"/>
      <c r="DE65" s="102"/>
      <c r="DF65" s="102"/>
      <c r="DG65" s="94"/>
      <c r="DH65" s="94"/>
      <c r="DK65" s="72"/>
    </row>
    <row r="66" spans="1:116" s="18" customFormat="1" ht="32.25" customHeight="1" thickBot="1">
      <c r="A66" s="1483" t="s">
        <v>472</v>
      </c>
      <c r="B66" s="1483"/>
      <c r="C66" s="1483"/>
      <c r="D66" s="1483"/>
      <c r="E66" s="1483"/>
      <c r="F66" s="1483"/>
      <c r="G66" s="1483"/>
      <c r="H66" s="1483"/>
      <c r="I66" s="1483"/>
      <c r="J66" s="1483"/>
      <c r="K66" s="1483"/>
      <c r="L66" s="1483"/>
      <c r="M66" s="1483"/>
      <c r="N66" s="1483"/>
      <c r="O66" s="1483"/>
      <c r="P66" s="1483"/>
      <c r="Q66" s="1483"/>
      <c r="R66" s="1483"/>
      <c r="S66" s="1483"/>
      <c r="T66" s="1483"/>
      <c r="U66" s="1483"/>
      <c r="V66" s="1483"/>
      <c r="W66" s="1483"/>
      <c r="X66" s="1483"/>
      <c r="Y66" s="1483"/>
      <c r="Z66" s="1483"/>
      <c r="AA66" s="1483"/>
      <c r="AC66" s="1431" t="s">
        <v>473</v>
      </c>
      <c r="AD66" s="1432"/>
      <c r="AE66" s="1432"/>
      <c r="AF66" s="1432"/>
      <c r="AG66" s="1432"/>
      <c r="AH66" s="1432"/>
      <c r="AI66" s="1432"/>
      <c r="AJ66" s="1432"/>
      <c r="AK66" s="1432"/>
      <c r="AL66" s="1432"/>
      <c r="AM66" s="1432"/>
      <c r="AN66" s="1432"/>
      <c r="AO66" s="1432"/>
      <c r="AP66" s="1432"/>
      <c r="AQ66" s="1432"/>
      <c r="AR66" s="1432"/>
      <c r="AS66" s="1432"/>
      <c r="AT66" s="1432"/>
      <c r="AU66" s="1432"/>
      <c r="AV66" s="1432"/>
      <c r="AW66" s="1432"/>
      <c r="AX66" s="1432"/>
      <c r="AY66" s="1432"/>
      <c r="AZ66" s="1432"/>
      <c r="BA66" s="1432"/>
      <c r="BB66" s="1432"/>
      <c r="BC66" s="1433"/>
      <c r="BD66" s="27"/>
      <c r="BE66" s="1431" t="s">
        <v>473</v>
      </c>
      <c r="BF66" s="1432"/>
      <c r="BG66" s="1432"/>
      <c r="BH66" s="1432"/>
      <c r="BI66" s="1432"/>
      <c r="BJ66" s="1432"/>
      <c r="BK66" s="1432"/>
      <c r="BL66" s="1432"/>
      <c r="BM66" s="1432"/>
      <c r="BN66" s="1432"/>
      <c r="BO66" s="1432"/>
      <c r="BP66" s="1432"/>
      <c r="BQ66" s="1432"/>
      <c r="BR66" s="1432"/>
      <c r="BS66" s="1432"/>
      <c r="BT66" s="1432"/>
      <c r="BU66" s="1432"/>
      <c r="BV66" s="1432"/>
      <c r="BW66" s="1432"/>
      <c r="BX66" s="1432"/>
      <c r="BY66" s="1432"/>
      <c r="BZ66" s="1432"/>
      <c r="CA66" s="1432"/>
      <c r="CB66" s="1432"/>
      <c r="CC66" s="1432"/>
      <c r="CD66" s="1432"/>
      <c r="CE66" s="1433"/>
      <c r="CF66" s="27"/>
      <c r="CG66" s="1579" t="s">
        <v>473</v>
      </c>
      <c r="CH66" s="1580"/>
      <c r="CI66" s="1580"/>
      <c r="CJ66" s="1580"/>
      <c r="CK66" s="1580"/>
      <c r="CL66" s="1580"/>
      <c r="CM66" s="1580"/>
      <c r="CN66" s="1580"/>
      <c r="CO66" s="1580"/>
      <c r="CP66" s="1580"/>
      <c r="CQ66" s="1580"/>
      <c r="CR66" s="1580"/>
      <c r="CS66" s="1580"/>
      <c r="CT66" s="1580"/>
      <c r="CU66" s="1580"/>
      <c r="CV66" s="1580"/>
      <c r="CW66" s="1580"/>
      <c r="CX66" s="1580"/>
      <c r="CY66" s="1580"/>
      <c r="CZ66" s="1580"/>
      <c r="DA66" s="1580"/>
      <c r="DB66" s="1580"/>
      <c r="DC66" s="1580"/>
      <c r="DD66" s="1580"/>
      <c r="DE66" s="1580"/>
      <c r="DF66" s="1580"/>
      <c r="DG66" s="1581"/>
      <c r="DH66" s="557"/>
      <c r="DI66" s="557"/>
      <c r="DJ66"/>
      <c r="DK66" s="72"/>
      <c r="DL66"/>
    </row>
    <row r="67" spans="1:116" s="18" customFormat="1" ht="30" customHeight="1" thickBot="1">
      <c r="A67" s="1449" t="s">
        <v>17</v>
      </c>
      <c r="B67" s="1449"/>
      <c r="C67" s="1449"/>
      <c r="D67" s="1449"/>
      <c r="E67" s="1449"/>
      <c r="F67" s="1449"/>
      <c r="G67" s="1449"/>
      <c r="H67" s="1449"/>
      <c r="I67" s="1449"/>
      <c r="J67" s="1449"/>
      <c r="K67" s="1449"/>
      <c r="L67" s="1449"/>
      <c r="M67" s="1449"/>
      <c r="N67" s="1449"/>
      <c r="O67" s="1449"/>
      <c r="P67" s="1449"/>
      <c r="Q67" s="1449"/>
      <c r="R67" s="1449"/>
      <c r="S67" s="1449"/>
      <c r="T67" s="1449"/>
      <c r="U67" s="1449"/>
      <c r="V67" s="1449"/>
      <c r="W67" s="1449"/>
      <c r="X67" s="1449"/>
      <c r="Y67" s="1449"/>
      <c r="Z67" s="1449"/>
      <c r="AA67" s="41"/>
      <c r="AC67" s="1449" t="s">
        <v>65</v>
      </c>
      <c r="AD67" s="1449"/>
      <c r="AE67" s="1449"/>
      <c r="AF67" s="1449"/>
      <c r="AG67" s="1449"/>
      <c r="AH67" s="1449"/>
      <c r="AI67" s="1449"/>
      <c r="AJ67" s="1449"/>
      <c r="AK67" s="1449"/>
      <c r="AL67" s="1449"/>
      <c r="AM67" s="1449"/>
      <c r="AN67" s="1449"/>
      <c r="AO67" s="1449"/>
      <c r="AP67" s="1449"/>
      <c r="AQ67" s="1449"/>
      <c r="AR67" s="1449"/>
      <c r="AS67" s="1449"/>
      <c r="AT67" s="1449"/>
      <c r="AU67" s="1449"/>
      <c r="AV67" s="1449"/>
      <c r="AW67" s="1449"/>
      <c r="AX67" s="1449"/>
      <c r="AY67" s="1449"/>
      <c r="AZ67" s="1449"/>
      <c r="BA67" s="1449"/>
      <c r="BB67" s="1449"/>
      <c r="BC67" s="41"/>
      <c r="BD67" s="41"/>
      <c r="BE67" s="1449" t="s">
        <v>66</v>
      </c>
      <c r="BF67" s="1449"/>
      <c r="BG67" s="1449"/>
      <c r="BH67" s="1449"/>
      <c r="BI67" s="1449"/>
      <c r="BJ67" s="1449"/>
      <c r="BK67" s="1449"/>
      <c r="BL67" s="1449"/>
      <c r="BM67" s="1449"/>
      <c r="BN67" s="1449"/>
      <c r="BO67" s="1449"/>
      <c r="BP67" s="1449"/>
      <c r="BQ67" s="1449"/>
      <c r="BR67" s="1449"/>
      <c r="BS67" s="1449"/>
      <c r="BT67" s="1449"/>
      <c r="BU67" s="1449"/>
      <c r="BV67" s="1449"/>
      <c r="BW67" s="1449"/>
      <c r="BX67" s="1449"/>
      <c r="BY67" s="1449"/>
      <c r="BZ67" s="1449"/>
      <c r="CA67" s="1449"/>
      <c r="CB67" s="1449"/>
      <c r="CC67" s="1449"/>
      <c r="CD67" s="1449"/>
      <c r="CE67" s="41"/>
      <c r="CF67" s="41"/>
      <c r="CG67" s="1557" t="s">
        <v>27</v>
      </c>
      <c r="CH67" s="1558"/>
      <c r="CI67" s="1558"/>
      <c r="CJ67" s="1558"/>
      <c r="CK67" s="1558"/>
      <c r="CL67" s="1558"/>
      <c r="CM67" s="1558"/>
      <c r="CN67" s="1558"/>
      <c r="CO67" s="1558"/>
      <c r="CP67" s="1558"/>
      <c r="CQ67" s="1558"/>
      <c r="CR67" s="1558"/>
      <c r="CS67" s="1558"/>
      <c r="CT67" s="1558"/>
      <c r="CU67" s="1558"/>
      <c r="CV67" s="1558"/>
      <c r="CW67" s="1558"/>
      <c r="CX67" s="1558"/>
      <c r="CY67" s="1558"/>
      <c r="CZ67" s="1558"/>
      <c r="DA67" s="1558"/>
      <c r="DB67" s="1558"/>
      <c r="DC67" s="1558"/>
      <c r="DD67" s="1558"/>
      <c r="DE67" s="1558"/>
      <c r="DF67" s="1558"/>
      <c r="DG67" s="1559"/>
      <c r="DH67" s="41"/>
      <c r="DI67" s="328"/>
      <c r="DJ67"/>
      <c r="DK67" s="72"/>
      <c r="DL67"/>
    </row>
    <row r="68" spans="1:115" ht="34.5" customHeight="1">
      <c r="A68" s="1440" t="s">
        <v>0</v>
      </c>
      <c r="B68" s="1470" t="s">
        <v>1</v>
      </c>
      <c r="C68" s="1430" t="s">
        <v>471</v>
      </c>
      <c r="D68" s="1430"/>
      <c r="E68" s="1430"/>
      <c r="F68" s="1424" t="s">
        <v>4</v>
      </c>
      <c r="G68" s="1443" t="s">
        <v>358</v>
      </c>
      <c r="H68" s="1424" t="s">
        <v>359</v>
      </c>
      <c r="I68" s="1424" t="s">
        <v>6</v>
      </c>
      <c r="J68" s="1424" t="s">
        <v>7</v>
      </c>
      <c r="K68" s="1424"/>
      <c r="L68" s="1477" t="s">
        <v>92</v>
      </c>
      <c r="M68" s="1477"/>
      <c r="N68" s="1477"/>
      <c r="O68" s="1434" t="s">
        <v>403</v>
      </c>
      <c r="P68" s="1435"/>
      <c r="Q68" s="1435"/>
      <c r="R68" s="1435"/>
      <c r="S68" s="1435"/>
      <c r="T68" s="1436"/>
      <c r="U68" s="1424" t="s">
        <v>10</v>
      </c>
      <c r="V68" s="1424"/>
      <c r="W68" s="1424"/>
      <c r="X68" s="1424" t="s">
        <v>14</v>
      </c>
      <c r="Y68" s="1424" t="s">
        <v>16</v>
      </c>
      <c r="Z68" s="1576" t="s">
        <v>15</v>
      </c>
      <c r="AA68" s="1421" t="s">
        <v>85</v>
      </c>
      <c r="AC68" s="1440" t="s">
        <v>0</v>
      </c>
      <c r="AD68" s="1424" t="s">
        <v>1</v>
      </c>
      <c r="AE68" s="1430" t="s">
        <v>471</v>
      </c>
      <c r="AF68" s="1430"/>
      <c r="AG68" s="1430"/>
      <c r="AH68" s="1424" t="s">
        <v>4</v>
      </c>
      <c r="AI68" s="1443" t="s">
        <v>358</v>
      </c>
      <c r="AJ68" s="1424" t="s">
        <v>359</v>
      </c>
      <c r="AK68" s="1424" t="s">
        <v>6</v>
      </c>
      <c r="AL68" s="1424" t="s">
        <v>7</v>
      </c>
      <c r="AM68" s="1424"/>
      <c r="AN68" s="1477" t="s">
        <v>92</v>
      </c>
      <c r="AO68" s="1477"/>
      <c r="AP68" s="1477"/>
      <c r="AQ68" s="1434" t="s">
        <v>403</v>
      </c>
      <c r="AR68" s="1435"/>
      <c r="AS68" s="1435"/>
      <c r="AT68" s="1435"/>
      <c r="AU68" s="1435"/>
      <c r="AV68" s="1436"/>
      <c r="AW68" s="1424" t="s">
        <v>10</v>
      </c>
      <c r="AX68" s="1424"/>
      <c r="AY68" s="1424"/>
      <c r="AZ68" s="1424" t="s">
        <v>14</v>
      </c>
      <c r="BA68" s="1424" t="s">
        <v>16</v>
      </c>
      <c r="BB68" s="1421" t="s">
        <v>15</v>
      </c>
      <c r="BC68" s="1421" t="s">
        <v>85</v>
      </c>
      <c r="BD68" s="43"/>
      <c r="BE68" s="1440" t="s">
        <v>80</v>
      </c>
      <c r="BF68" s="1424" t="s">
        <v>1</v>
      </c>
      <c r="BG68" s="1430" t="s">
        <v>471</v>
      </c>
      <c r="BH68" s="1430"/>
      <c r="BI68" s="1430"/>
      <c r="BJ68" s="1424" t="s">
        <v>4</v>
      </c>
      <c r="BK68" s="1443" t="s">
        <v>358</v>
      </c>
      <c r="BL68" s="1424" t="s">
        <v>359</v>
      </c>
      <c r="BM68" s="1424" t="s">
        <v>6</v>
      </c>
      <c r="BN68" s="1424" t="s">
        <v>7</v>
      </c>
      <c r="BO68" s="1424"/>
      <c r="BP68" s="1477" t="s">
        <v>92</v>
      </c>
      <c r="BQ68" s="1477"/>
      <c r="BR68" s="1477"/>
      <c r="BS68" s="1434" t="s">
        <v>403</v>
      </c>
      <c r="BT68" s="1435"/>
      <c r="BU68" s="1435"/>
      <c r="BV68" s="1435"/>
      <c r="BW68" s="1435"/>
      <c r="BX68" s="1436"/>
      <c r="BY68" s="1424" t="s">
        <v>10</v>
      </c>
      <c r="BZ68" s="1424"/>
      <c r="CA68" s="1424"/>
      <c r="CB68" s="1424" t="s">
        <v>14</v>
      </c>
      <c r="CC68" s="1424" t="s">
        <v>16</v>
      </c>
      <c r="CD68" s="1424" t="s">
        <v>15</v>
      </c>
      <c r="CE68" s="1421" t="s">
        <v>85</v>
      </c>
      <c r="CF68" s="43"/>
      <c r="CG68" s="1532" t="s">
        <v>80</v>
      </c>
      <c r="CH68" s="1470" t="s">
        <v>1</v>
      </c>
      <c r="CI68" s="1562" t="s">
        <v>471</v>
      </c>
      <c r="CJ68" s="1562"/>
      <c r="CK68" s="1562"/>
      <c r="CL68" s="1424" t="s">
        <v>4</v>
      </c>
      <c r="CM68" s="1455" t="s">
        <v>358</v>
      </c>
      <c r="CN68" s="1470" t="s">
        <v>359</v>
      </c>
      <c r="CO68" s="1470" t="s">
        <v>6</v>
      </c>
      <c r="CP68" s="1470" t="s">
        <v>7</v>
      </c>
      <c r="CQ68" s="1470"/>
      <c r="CR68" s="1500" t="s">
        <v>375</v>
      </c>
      <c r="CS68" s="1500"/>
      <c r="CT68" s="1500"/>
      <c r="CU68" s="1516" t="s">
        <v>403</v>
      </c>
      <c r="CV68" s="1517"/>
      <c r="CW68" s="1517"/>
      <c r="CX68" s="1517"/>
      <c r="CY68" s="1517"/>
      <c r="CZ68" s="1518"/>
      <c r="DA68" s="1470" t="s">
        <v>10</v>
      </c>
      <c r="DB68" s="1470"/>
      <c r="DC68" s="1470"/>
      <c r="DD68" s="1424" t="s">
        <v>14</v>
      </c>
      <c r="DE68" s="1424" t="s">
        <v>16</v>
      </c>
      <c r="DF68" s="1473" t="s">
        <v>15</v>
      </c>
      <c r="DG68" s="1462" t="s">
        <v>202</v>
      </c>
      <c r="DH68" s="1548" t="s">
        <v>362</v>
      </c>
      <c r="DI68" s="1541" t="s">
        <v>393</v>
      </c>
      <c r="DK68" s="72"/>
    </row>
    <row r="69" spans="1:115" ht="30" customHeight="1">
      <c r="A69" s="1441"/>
      <c r="B69" s="1471"/>
      <c r="C69" s="1425" t="s">
        <v>2</v>
      </c>
      <c r="D69" s="1425" t="s">
        <v>3</v>
      </c>
      <c r="E69" s="1425" t="s">
        <v>68</v>
      </c>
      <c r="F69" s="1425"/>
      <c r="G69" s="1444"/>
      <c r="H69" s="1425"/>
      <c r="I69" s="1425"/>
      <c r="J69" s="1425"/>
      <c r="K69" s="1425"/>
      <c r="L69" s="1428"/>
      <c r="M69" s="1428"/>
      <c r="N69" s="1428"/>
      <c r="O69" s="1437"/>
      <c r="P69" s="1438"/>
      <c r="Q69" s="1438"/>
      <c r="R69" s="1438"/>
      <c r="S69" s="1438"/>
      <c r="T69" s="1439"/>
      <c r="U69" s="1425"/>
      <c r="V69" s="1425"/>
      <c r="W69" s="1425"/>
      <c r="X69" s="1425"/>
      <c r="Y69" s="1425"/>
      <c r="Z69" s="1577"/>
      <c r="AA69" s="1422"/>
      <c r="AC69" s="1441"/>
      <c r="AD69" s="1425"/>
      <c r="AE69" s="1425" t="s">
        <v>2</v>
      </c>
      <c r="AF69" s="1425" t="s">
        <v>67</v>
      </c>
      <c r="AG69" s="1425" t="s">
        <v>68</v>
      </c>
      <c r="AH69" s="1425"/>
      <c r="AI69" s="1444"/>
      <c r="AJ69" s="1425"/>
      <c r="AK69" s="1425"/>
      <c r="AL69" s="1425"/>
      <c r="AM69" s="1425"/>
      <c r="AN69" s="1428"/>
      <c r="AO69" s="1428"/>
      <c r="AP69" s="1428"/>
      <c r="AQ69" s="1437"/>
      <c r="AR69" s="1438"/>
      <c r="AS69" s="1438"/>
      <c r="AT69" s="1438"/>
      <c r="AU69" s="1438"/>
      <c r="AV69" s="1439"/>
      <c r="AW69" s="1425"/>
      <c r="AX69" s="1425"/>
      <c r="AY69" s="1425"/>
      <c r="AZ69" s="1425"/>
      <c r="BA69" s="1425"/>
      <c r="BB69" s="1422"/>
      <c r="BC69" s="1422"/>
      <c r="BD69" s="43"/>
      <c r="BE69" s="1441"/>
      <c r="BF69" s="1425"/>
      <c r="BG69" s="1425" t="s">
        <v>2</v>
      </c>
      <c r="BH69" s="1425" t="s">
        <v>69</v>
      </c>
      <c r="BI69" s="1425" t="s">
        <v>68</v>
      </c>
      <c r="BJ69" s="1425"/>
      <c r="BK69" s="1444"/>
      <c r="BL69" s="1425"/>
      <c r="BM69" s="1425"/>
      <c r="BN69" s="1425"/>
      <c r="BO69" s="1425"/>
      <c r="BP69" s="1428"/>
      <c r="BQ69" s="1428"/>
      <c r="BR69" s="1428"/>
      <c r="BS69" s="1437"/>
      <c r="BT69" s="1438"/>
      <c r="BU69" s="1438"/>
      <c r="BV69" s="1438"/>
      <c r="BW69" s="1438"/>
      <c r="BX69" s="1439"/>
      <c r="BY69" s="1425"/>
      <c r="BZ69" s="1425"/>
      <c r="CA69" s="1425"/>
      <c r="CB69" s="1425"/>
      <c r="CC69" s="1425"/>
      <c r="CD69" s="1425"/>
      <c r="CE69" s="1422"/>
      <c r="CF69" s="43"/>
      <c r="CG69" s="1533"/>
      <c r="CH69" s="1471"/>
      <c r="CI69" s="1471" t="s">
        <v>2</v>
      </c>
      <c r="CJ69" s="1471" t="s">
        <v>71</v>
      </c>
      <c r="CK69" s="1471" t="s">
        <v>68</v>
      </c>
      <c r="CL69" s="1425"/>
      <c r="CM69" s="1456"/>
      <c r="CN69" s="1471"/>
      <c r="CO69" s="1471"/>
      <c r="CP69" s="1471"/>
      <c r="CQ69" s="1471"/>
      <c r="CR69" s="1468"/>
      <c r="CS69" s="1468"/>
      <c r="CT69" s="1468"/>
      <c r="CU69" s="1501" t="s">
        <v>360</v>
      </c>
      <c r="CV69" s="1502"/>
      <c r="CW69" s="1501" t="s">
        <v>361</v>
      </c>
      <c r="CX69" s="1502"/>
      <c r="CY69" s="1501" t="s">
        <v>417</v>
      </c>
      <c r="CZ69" s="1502"/>
      <c r="DA69" s="1471"/>
      <c r="DB69" s="1471"/>
      <c r="DC69" s="1471"/>
      <c r="DD69" s="1425"/>
      <c r="DE69" s="1425"/>
      <c r="DF69" s="1474"/>
      <c r="DG69" s="1463"/>
      <c r="DH69" s="1549"/>
      <c r="DI69" s="1542"/>
      <c r="DK69" s="72"/>
    </row>
    <row r="70" spans="1:115" ht="16.5" customHeight="1">
      <c r="A70" s="1441"/>
      <c r="B70" s="1471"/>
      <c r="C70" s="1425"/>
      <c r="D70" s="1425"/>
      <c r="E70" s="1425"/>
      <c r="F70" s="1425"/>
      <c r="G70" s="1444"/>
      <c r="H70" s="1425"/>
      <c r="I70" s="1425"/>
      <c r="J70" s="1425" t="s">
        <v>8</v>
      </c>
      <c r="K70" s="1425" t="s">
        <v>9</v>
      </c>
      <c r="L70" s="1428" t="s">
        <v>73</v>
      </c>
      <c r="M70" s="1428" t="s">
        <v>9</v>
      </c>
      <c r="N70" s="1428" t="s">
        <v>70</v>
      </c>
      <c r="O70" s="1425" t="s">
        <v>8</v>
      </c>
      <c r="P70" s="1425" t="s">
        <v>9</v>
      </c>
      <c r="Q70" s="1425" t="s">
        <v>8</v>
      </c>
      <c r="R70" s="1425" t="s">
        <v>9</v>
      </c>
      <c r="S70" s="1425" t="s">
        <v>8</v>
      </c>
      <c r="T70" s="1425" t="s">
        <v>9</v>
      </c>
      <c r="U70" s="1425" t="s">
        <v>11</v>
      </c>
      <c r="V70" s="1425" t="s">
        <v>12</v>
      </c>
      <c r="W70" s="1425" t="s">
        <v>13</v>
      </c>
      <c r="X70" s="1425"/>
      <c r="Y70" s="1425"/>
      <c r="Z70" s="1577"/>
      <c r="AA70" s="1422"/>
      <c r="AC70" s="1441"/>
      <c r="AD70" s="1425"/>
      <c r="AE70" s="1425"/>
      <c r="AF70" s="1425"/>
      <c r="AG70" s="1425"/>
      <c r="AH70" s="1425"/>
      <c r="AI70" s="1444"/>
      <c r="AJ70" s="1425"/>
      <c r="AK70" s="1425"/>
      <c r="AL70" s="1425" t="s">
        <v>8</v>
      </c>
      <c r="AM70" s="1425" t="s">
        <v>9</v>
      </c>
      <c r="AN70" s="1428" t="s">
        <v>73</v>
      </c>
      <c r="AO70" s="1428" t="s">
        <v>9</v>
      </c>
      <c r="AP70" s="1428" t="s">
        <v>70</v>
      </c>
      <c r="AQ70" s="1425" t="s">
        <v>8</v>
      </c>
      <c r="AR70" s="1425" t="s">
        <v>9</v>
      </c>
      <c r="AS70" s="1425" t="s">
        <v>8</v>
      </c>
      <c r="AT70" s="1425" t="s">
        <v>9</v>
      </c>
      <c r="AU70" s="1425" t="s">
        <v>8</v>
      </c>
      <c r="AV70" s="1425" t="s">
        <v>9</v>
      </c>
      <c r="AW70" s="1425" t="s">
        <v>11</v>
      </c>
      <c r="AX70" s="1425" t="s">
        <v>12</v>
      </c>
      <c r="AY70" s="1425" t="s">
        <v>13</v>
      </c>
      <c r="AZ70" s="1425"/>
      <c r="BA70" s="1425"/>
      <c r="BB70" s="1422"/>
      <c r="BC70" s="1422"/>
      <c r="BD70" s="43"/>
      <c r="BE70" s="1441"/>
      <c r="BF70" s="1425"/>
      <c r="BG70" s="1425"/>
      <c r="BH70" s="1425"/>
      <c r="BI70" s="1425"/>
      <c r="BJ70" s="1425"/>
      <c r="BK70" s="1444"/>
      <c r="BL70" s="1425"/>
      <c r="BM70" s="1425"/>
      <c r="BN70" s="1425" t="s">
        <v>8</v>
      </c>
      <c r="BO70" s="1425" t="s">
        <v>9</v>
      </c>
      <c r="BP70" s="1428" t="s">
        <v>73</v>
      </c>
      <c r="BQ70" s="1428" t="s">
        <v>9</v>
      </c>
      <c r="BR70" s="1428" t="s">
        <v>70</v>
      </c>
      <c r="BS70" s="1425" t="s">
        <v>8</v>
      </c>
      <c r="BT70" s="1425" t="s">
        <v>9</v>
      </c>
      <c r="BU70" s="1425" t="s">
        <v>8</v>
      </c>
      <c r="BV70" s="1425" t="s">
        <v>9</v>
      </c>
      <c r="BW70" s="1425" t="s">
        <v>8</v>
      </c>
      <c r="BX70" s="1425" t="s">
        <v>9</v>
      </c>
      <c r="BY70" s="1425" t="s">
        <v>11</v>
      </c>
      <c r="BZ70" s="1425" t="s">
        <v>12</v>
      </c>
      <c r="CA70" s="1425" t="s">
        <v>72</v>
      </c>
      <c r="CB70" s="1425"/>
      <c r="CC70" s="1425"/>
      <c r="CD70" s="1425"/>
      <c r="CE70" s="1422"/>
      <c r="CF70" s="43"/>
      <c r="CG70" s="1533"/>
      <c r="CH70" s="1471"/>
      <c r="CI70" s="1471"/>
      <c r="CJ70" s="1471"/>
      <c r="CK70" s="1471"/>
      <c r="CL70" s="1425"/>
      <c r="CM70" s="1456"/>
      <c r="CN70" s="1471"/>
      <c r="CO70" s="1471"/>
      <c r="CP70" s="1471" t="s">
        <v>8</v>
      </c>
      <c r="CQ70" s="1471" t="s">
        <v>9</v>
      </c>
      <c r="CR70" s="1468" t="s">
        <v>73</v>
      </c>
      <c r="CS70" s="1468" t="s">
        <v>9</v>
      </c>
      <c r="CT70" s="1468" t="s">
        <v>70</v>
      </c>
      <c r="CU70" s="1425" t="s">
        <v>8</v>
      </c>
      <c r="CV70" s="1425" t="s">
        <v>9</v>
      </c>
      <c r="CW70" s="1425" t="s">
        <v>8</v>
      </c>
      <c r="CX70" s="1425" t="s">
        <v>9</v>
      </c>
      <c r="CY70" s="1425" t="s">
        <v>8</v>
      </c>
      <c r="CZ70" s="1425" t="s">
        <v>9</v>
      </c>
      <c r="DA70" s="1471" t="s">
        <v>11</v>
      </c>
      <c r="DB70" s="1471" t="s">
        <v>12</v>
      </c>
      <c r="DC70" s="1425" t="s">
        <v>13</v>
      </c>
      <c r="DD70" s="1425"/>
      <c r="DE70" s="1425"/>
      <c r="DF70" s="1474"/>
      <c r="DG70" s="1463"/>
      <c r="DH70" s="1549"/>
      <c r="DI70" s="1542"/>
      <c r="DK70" s="72"/>
    </row>
    <row r="71" spans="1:115" ht="16.5" customHeight="1">
      <c r="A71" s="1441"/>
      <c r="B71" s="1471"/>
      <c r="C71" s="1425"/>
      <c r="D71" s="1425"/>
      <c r="E71" s="1425"/>
      <c r="F71" s="1425"/>
      <c r="G71" s="1444"/>
      <c r="H71" s="1425"/>
      <c r="I71" s="1425"/>
      <c r="J71" s="1425"/>
      <c r="K71" s="1425"/>
      <c r="L71" s="1428"/>
      <c r="M71" s="1428"/>
      <c r="N71" s="1428"/>
      <c r="O71" s="1425"/>
      <c r="P71" s="1425"/>
      <c r="Q71" s="1425"/>
      <c r="R71" s="1425"/>
      <c r="S71" s="1425"/>
      <c r="T71" s="1425"/>
      <c r="U71" s="1425"/>
      <c r="V71" s="1425"/>
      <c r="W71" s="1425"/>
      <c r="X71" s="1425"/>
      <c r="Y71" s="1425"/>
      <c r="Z71" s="1577"/>
      <c r="AA71" s="1422"/>
      <c r="AC71" s="1441"/>
      <c r="AD71" s="1425"/>
      <c r="AE71" s="1425"/>
      <c r="AF71" s="1425"/>
      <c r="AG71" s="1425"/>
      <c r="AH71" s="1425"/>
      <c r="AI71" s="1444"/>
      <c r="AJ71" s="1425"/>
      <c r="AK71" s="1425"/>
      <c r="AL71" s="1425"/>
      <c r="AM71" s="1425"/>
      <c r="AN71" s="1428"/>
      <c r="AO71" s="1428"/>
      <c r="AP71" s="1428"/>
      <c r="AQ71" s="1425"/>
      <c r="AR71" s="1425"/>
      <c r="AS71" s="1425"/>
      <c r="AT71" s="1425"/>
      <c r="AU71" s="1425"/>
      <c r="AV71" s="1425"/>
      <c r="AW71" s="1425"/>
      <c r="AX71" s="1425"/>
      <c r="AY71" s="1425"/>
      <c r="AZ71" s="1425"/>
      <c r="BA71" s="1425"/>
      <c r="BB71" s="1422"/>
      <c r="BC71" s="1422"/>
      <c r="BD71" s="43"/>
      <c r="BE71" s="1441"/>
      <c r="BF71" s="1425"/>
      <c r="BG71" s="1425"/>
      <c r="BH71" s="1425"/>
      <c r="BI71" s="1425"/>
      <c r="BJ71" s="1425"/>
      <c r="BK71" s="1444"/>
      <c r="BL71" s="1425"/>
      <c r="BM71" s="1425"/>
      <c r="BN71" s="1425"/>
      <c r="BO71" s="1425"/>
      <c r="BP71" s="1428"/>
      <c r="BQ71" s="1428"/>
      <c r="BR71" s="1428"/>
      <c r="BS71" s="1425"/>
      <c r="BT71" s="1425"/>
      <c r="BU71" s="1425"/>
      <c r="BV71" s="1425"/>
      <c r="BW71" s="1425"/>
      <c r="BX71" s="1425"/>
      <c r="BY71" s="1425"/>
      <c r="BZ71" s="1425"/>
      <c r="CA71" s="1425"/>
      <c r="CB71" s="1425"/>
      <c r="CC71" s="1425"/>
      <c r="CD71" s="1425"/>
      <c r="CE71" s="1422"/>
      <c r="CF71" s="43"/>
      <c r="CG71" s="1533"/>
      <c r="CH71" s="1471"/>
      <c r="CI71" s="1471"/>
      <c r="CJ71" s="1471"/>
      <c r="CK71" s="1471"/>
      <c r="CL71" s="1425"/>
      <c r="CM71" s="1456"/>
      <c r="CN71" s="1471"/>
      <c r="CO71" s="1471"/>
      <c r="CP71" s="1471"/>
      <c r="CQ71" s="1471"/>
      <c r="CR71" s="1468"/>
      <c r="CS71" s="1468"/>
      <c r="CT71" s="1468"/>
      <c r="CU71" s="1425"/>
      <c r="CV71" s="1425"/>
      <c r="CW71" s="1425"/>
      <c r="CX71" s="1425"/>
      <c r="CY71" s="1425"/>
      <c r="CZ71" s="1425"/>
      <c r="DA71" s="1471"/>
      <c r="DB71" s="1471"/>
      <c r="DC71" s="1425"/>
      <c r="DD71" s="1425"/>
      <c r="DE71" s="1425"/>
      <c r="DF71" s="1474"/>
      <c r="DG71" s="1463"/>
      <c r="DH71" s="1549"/>
      <c r="DI71" s="1542"/>
      <c r="DK71" s="72"/>
    </row>
    <row r="72" spans="1:115" ht="60.75" customHeight="1" thickBot="1">
      <c r="A72" s="1493"/>
      <c r="B72" s="1472"/>
      <c r="C72" s="1426"/>
      <c r="D72" s="1426"/>
      <c r="E72" s="1426"/>
      <c r="F72" s="1426"/>
      <c r="G72" s="1445"/>
      <c r="H72" s="1426"/>
      <c r="I72" s="1426"/>
      <c r="J72" s="1426"/>
      <c r="K72" s="1426"/>
      <c r="L72" s="1484"/>
      <c r="M72" s="1484"/>
      <c r="N72" s="1484"/>
      <c r="O72" s="1426"/>
      <c r="P72" s="1426"/>
      <c r="Q72" s="1426"/>
      <c r="R72" s="1426"/>
      <c r="S72" s="1426"/>
      <c r="T72" s="1426"/>
      <c r="U72" s="1426"/>
      <c r="V72" s="1426"/>
      <c r="W72" s="1426"/>
      <c r="X72" s="1426"/>
      <c r="Y72" s="1426"/>
      <c r="Z72" s="1578"/>
      <c r="AA72" s="1422"/>
      <c r="AC72" s="1441"/>
      <c r="AD72" s="1425"/>
      <c r="AE72" s="1425"/>
      <c r="AF72" s="1425"/>
      <c r="AG72" s="1425"/>
      <c r="AH72" s="1426"/>
      <c r="AI72" s="1445"/>
      <c r="AJ72" s="1426"/>
      <c r="AK72" s="1426"/>
      <c r="AL72" s="1425"/>
      <c r="AM72" s="1425"/>
      <c r="AN72" s="1428"/>
      <c r="AO72" s="1428"/>
      <c r="AP72" s="1428"/>
      <c r="AQ72" s="1426"/>
      <c r="AR72" s="1426"/>
      <c r="AS72" s="1426"/>
      <c r="AT72" s="1426"/>
      <c r="AU72" s="1426"/>
      <c r="AV72" s="1426"/>
      <c r="AW72" s="1425"/>
      <c r="AX72" s="1425"/>
      <c r="AY72" s="1425"/>
      <c r="AZ72" s="1425"/>
      <c r="BA72" s="1425"/>
      <c r="BB72" s="1422"/>
      <c r="BC72" s="1422"/>
      <c r="BD72" s="43"/>
      <c r="BE72" s="1442"/>
      <c r="BF72" s="1427"/>
      <c r="BG72" s="1427"/>
      <c r="BH72" s="1427"/>
      <c r="BI72" s="1427"/>
      <c r="BJ72" s="1426"/>
      <c r="BK72" s="1445"/>
      <c r="BL72" s="1426"/>
      <c r="BM72" s="1426"/>
      <c r="BN72" s="1427"/>
      <c r="BO72" s="1427"/>
      <c r="BP72" s="1429"/>
      <c r="BQ72" s="1429"/>
      <c r="BR72" s="1429"/>
      <c r="BS72" s="1426"/>
      <c r="BT72" s="1426"/>
      <c r="BU72" s="1426"/>
      <c r="BV72" s="1426"/>
      <c r="BW72" s="1426"/>
      <c r="BX72" s="1426"/>
      <c r="BY72" s="1427"/>
      <c r="BZ72" s="1427"/>
      <c r="CA72" s="1427"/>
      <c r="CB72" s="1427"/>
      <c r="CC72" s="1427"/>
      <c r="CD72" s="1427"/>
      <c r="CE72" s="1422"/>
      <c r="CF72" s="43"/>
      <c r="CG72" s="1534"/>
      <c r="CH72" s="1472"/>
      <c r="CI72" s="1472"/>
      <c r="CJ72" s="1472"/>
      <c r="CK72" s="1472"/>
      <c r="CL72" s="1426"/>
      <c r="CM72" s="1457"/>
      <c r="CN72" s="1472"/>
      <c r="CO72" s="1472"/>
      <c r="CP72" s="1472"/>
      <c r="CQ72" s="1472"/>
      <c r="CR72" s="1469"/>
      <c r="CS72" s="1469"/>
      <c r="CT72" s="1469"/>
      <c r="CU72" s="1426"/>
      <c r="CV72" s="1426"/>
      <c r="CW72" s="1426"/>
      <c r="CX72" s="1426"/>
      <c r="CY72" s="1426"/>
      <c r="CZ72" s="1426"/>
      <c r="DA72" s="1472"/>
      <c r="DB72" s="1472"/>
      <c r="DC72" s="1426"/>
      <c r="DD72" s="1426"/>
      <c r="DE72" s="1426"/>
      <c r="DF72" s="1475"/>
      <c r="DG72" s="1464"/>
      <c r="DH72" s="1550"/>
      <c r="DI72" s="1543"/>
      <c r="DK72" s="72"/>
    </row>
    <row r="73" spans="1:115" ht="16.5" thickBot="1">
      <c r="A73" s="329">
        <v>1</v>
      </c>
      <c r="B73" s="96">
        <v>2</v>
      </c>
      <c r="C73" s="96">
        <v>3</v>
      </c>
      <c r="D73" s="96">
        <v>4</v>
      </c>
      <c r="E73" s="96">
        <v>5</v>
      </c>
      <c r="F73" s="96">
        <v>6</v>
      </c>
      <c r="G73" s="96">
        <v>7</v>
      </c>
      <c r="H73" s="96">
        <v>8</v>
      </c>
      <c r="I73" s="96">
        <v>9</v>
      </c>
      <c r="J73" s="96">
        <v>10</v>
      </c>
      <c r="K73" s="96">
        <v>11</v>
      </c>
      <c r="L73" s="862">
        <v>12</v>
      </c>
      <c r="M73" s="862">
        <v>13</v>
      </c>
      <c r="N73" s="862">
        <v>14</v>
      </c>
      <c r="O73" s="862">
        <v>15</v>
      </c>
      <c r="P73" s="862">
        <v>16</v>
      </c>
      <c r="Q73" s="862">
        <v>17</v>
      </c>
      <c r="R73" s="862">
        <v>18</v>
      </c>
      <c r="S73" s="862">
        <v>19</v>
      </c>
      <c r="T73" s="862">
        <v>20</v>
      </c>
      <c r="U73" s="96">
        <v>21</v>
      </c>
      <c r="V73" s="96">
        <v>22</v>
      </c>
      <c r="W73" s="96">
        <v>23</v>
      </c>
      <c r="X73" s="96">
        <v>24</v>
      </c>
      <c r="Y73" s="96">
        <v>25</v>
      </c>
      <c r="Z73" s="696">
        <v>26</v>
      </c>
      <c r="AA73" s="697">
        <v>27</v>
      </c>
      <c r="AC73" s="329">
        <v>1</v>
      </c>
      <c r="AD73" s="96">
        <v>2</v>
      </c>
      <c r="AE73" s="96">
        <v>3</v>
      </c>
      <c r="AF73" s="96">
        <v>4</v>
      </c>
      <c r="AG73" s="96">
        <v>5</v>
      </c>
      <c r="AH73" s="96">
        <v>6</v>
      </c>
      <c r="AI73" s="96">
        <v>7</v>
      </c>
      <c r="AJ73" s="96">
        <v>8</v>
      </c>
      <c r="AK73" s="96">
        <v>9</v>
      </c>
      <c r="AL73" s="96">
        <v>10</v>
      </c>
      <c r="AM73" s="96">
        <v>11</v>
      </c>
      <c r="AN73" s="862">
        <v>12</v>
      </c>
      <c r="AO73" s="862">
        <v>13</v>
      </c>
      <c r="AP73" s="862">
        <v>14</v>
      </c>
      <c r="AQ73" s="862">
        <v>15</v>
      </c>
      <c r="AR73" s="862">
        <v>16</v>
      </c>
      <c r="AS73" s="862">
        <v>17</v>
      </c>
      <c r="AT73" s="862">
        <v>18</v>
      </c>
      <c r="AU73" s="862">
        <v>19</v>
      </c>
      <c r="AV73" s="862">
        <v>20</v>
      </c>
      <c r="AW73" s="96">
        <v>21</v>
      </c>
      <c r="AX73" s="96">
        <v>22</v>
      </c>
      <c r="AY73" s="96">
        <v>23</v>
      </c>
      <c r="AZ73" s="96">
        <v>24</v>
      </c>
      <c r="BA73" s="96">
        <v>25</v>
      </c>
      <c r="BB73" s="696">
        <v>26</v>
      </c>
      <c r="BC73" s="697">
        <v>27</v>
      </c>
      <c r="BD73" s="13"/>
      <c r="BE73" s="329">
        <v>1</v>
      </c>
      <c r="BF73" s="96">
        <v>2</v>
      </c>
      <c r="BG73" s="96">
        <v>3</v>
      </c>
      <c r="BH73" s="96">
        <v>4</v>
      </c>
      <c r="BI73" s="96">
        <v>5</v>
      </c>
      <c r="BJ73" s="96">
        <v>6</v>
      </c>
      <c r="BK73" s="96">
        <v>7</v>
      </c>
      <c r="BL73" s="96">
        <v>8</v>
      </c>
      <c r="BM73" s="96">
        <v>9</v>
      </c>
      <c r="BN73" s="96">
        <v>10</v>
      </c>
      <c r="BO73" s="96">
        <v>11</v>
      </c>
      <c r="BP73" s="862">
        <v>12</v>
      </c>
      <c r="BQ73" s="862">
        <v>13</v>
      </c>
      <c r="BR73" s="862">
        <v>14</v>
      </c>
      <c r="BS73" s="862">
        <v>15</v>
      </c>
      <c r="BT73" s="862">
        <v>16</v>
      </c>
      <c r="BU73" s="862">
        <v>17</v>
      </c>
      <c r="BV73" s="862">
        <v>18</v>
      </c>
      <c r="BW73" s="862">
        <v>19</v>
      </c>
      <c r="BX73" s="862">
        <v>20</v>
      </c>
      <c r="BY73" s="96">
        <v>21</v>
      </c>
      <c r="BZ73" s="96">
        <v>22</v>
      </c>
      <c r="CA73" s="96">
        <v>23</v>
      </c>
      <c r="CB73" s="96">
        <v>24</v>
      </c>
      <c r="CC73" s="96">
        <v>25</v>
      </c>
      <c r="CD73" s="696">
        <v>26</v>
      </c>
      <c r="CE73" s="697">
        <v>27</v>
      </c>
      <c r="CF73" s="13"/>
      <c r="CG73" s="98">
        <v>1</v>
      </c>
      <c r="CH73" s="96">
        <v>2</v>
      </c>
      <c r="CI73" s="96">
        <v>3</v>
      </c>
      <c r="CJ73" s="96">
        <v>4</v>
      </c>
      <c r="CK73" s="96">
        <v>5</v>
      </c>
      <c r="CL73" s="96">
        <v>6</v>
      </c>
      <c r="CM73" s="96">
        <v>7</v>
      </c>
      <c r="CN73" s="96">
        <v>8</v>
      </c>
      <c r="CO73" s="96">
        <v>9</v>
      </c>
      <c r="CP73" s="96">
        <v>10</v>
      </c>
      <c r="CQ73" s="96">
        <v>11</v>
      </c>
      <c r="CR73" s="862">
        <v>12</v>
      </c>
      <c r="CS73" s="862">
        <v>13</v>
      </c>
      <c r="CT73" s="862">
        <v>14</v>
      </c>
      <c r="CU73" s="862">
        <v>15</v>
      </c>
      <c r="CV73" s="862">
        <v>16</v>
      </c>
      <c r="CW73" s="862">
        <v>17</v>
      </c>
      <c r="CX73" s="862">
        <v>18</v>
      </c>
      <c r="CY73" s="862">
        <v>19</v>
      </c>
      <c r="CZ73" s="862">
        <v>20</v>
      </c>
      <c r="DA73" s="96">
        <v>21</v>
      </c>
      <c r="DB73" s="96">
        <v>22</v>
      </c>
      <c r="DC73" s="96">
        <v>23</v>
      </c>
      <c r="DD73" s="96">
        <v>24</v>
      </c>
      <c r="DE73" s="96">
        <v>25</v>
      </c>
      <c r="DF73" s="585">
        <v>26</v>
      </c>
      <c r="DG73" s="588">
        <v>27</v>
      </c>
      <c r="DH73" s="588">
        <v>28</v>
      </c>
      <c r="DI73" s="36">
        <v>29</v>
      </c>
      <c r="DK73" s="72"/>
    </row>
    <row r="74" spans="1:115" ht="27.75" customHeight="1" thickBot="1">
      <c r="A74" s="1520" t="s">
        <v>51</v>
      </c>
      <c r="B74" s="1521"/>
      <c r="C74" s="661"/>
      <c r="D74" s="662"/>
      <c r="E74" s="661"/>
      <c r="F74" s="661"/>
      <c r="G74" s="661"/>
      <c r="H74" s="663"/>
      <c r="I74" s="663"/>
      <c r="J74" s="663"/>
      <c r="K74" s="663"/>
      <c r="L74" s="882"/>
      <c r="M74" s="882" t="s">
        <v>83</v>
      </c>
      <c r="N74" s="882"/>
      <c r="O74" s="882"/>
      <c r="P74" s="882"/>
      <c r="Q74" s="882"/>
      <c r="R74" s="882"/>
      <c r="S74" s="882"/>
      <c r="T74" s="882"/>
      <c r="U74" s="662"/>
      <c r="V74" s="662"/>
      <c r="W74" s="662"/>
      <c r="X74" s="663"/>
      <c r="Y74" s="663"/>
      <c r="Z74" s="785"/>
      <c r="AA74" s="657"/>
      <c r="AC74" s="1492" t="s">
        <v>51</v>
      </c>
      <c r="AD74" s="1492"/>
      <c r="AE74" s="661"/>
      <c r="AF74" s="662"/>
      <c r="AG74" s="661"/>
      <c r="AH74" s="663"/>
      <c r="AI74" s="663"/>
      <c r="AJ74" s="663"/>
      <c r="AK74" s="663"/>
      <c r="AL74" s="663"/>
      <c r="AM74" s="663"/>
      <c r="AN74" s="882"/>
      <c r="AO74" s="882"/>
      <c r="AP74" s="882"/>
      <c r="AQ74" s="882"/>
      <c r="AR74" s="882"/>
      <c r="AS74" s="882"/>
      <c r="AT74" s="882"/>
      <c r="AU74" s="882"/>
      <c r="AV74" s="882"/>
      <c r="AW74" s="662"/>
      <c r="AX74" s="662"/>
      <c r="AY74" s="662"/>
      <c r="AZ74" s="663"/>
      <c r="BA74" s="663"/>
      <c r="BB74" s="785"/>
      <c r="BC74" s="657"/>
      <c r="BD74" s="16"/>
      <c r="BE74" s="1503" t="s">
        <v>51</v>
      </c>
      <c r="BF74" s="1503"/>
      <c r="BG74" s="698"/>
      <c r="BH74" s="673"/>
      <c r="BI74" s="698"/>
      <c r="BJ74" s="643"/>
      <c r="BK74" s="643"/>
      <c r="BL74" s="643"/>
      <c r="BM74" s="643"/>
      <c r="BN74" s="643"/>
      <c r="BO74" s="643"/>
      <c r="BP74" s="876"/>
      <c r="BQ74" s="876"/>
      <c r="BR74" s="876"/>
      <c r="BS74" s="876"/>
      <c r="BT74" s="876"/>
      <c r="BU74" s="876"/>
      <c r="BV74" s="876"/>
      <c r="BW74" s="876"/>
      <c r="BX74" s="876"/>
      <c r="BY74" s="673"/>
      <c r="BZ74" s="673"/>
      <c r="CA74" s="673"/>
      <c r="CB74" s="643"/>
      <c r="CC74" s="643"/>
      <c r="CD74" s="699"/>
      <c r="CE74" s="575"/>
      <c r="CF74" s="37"/>
      <c r="CG74" s="1527" t="s">
        <v>51</v>
      </c>
      <c r="CH74" s="1519"/>
      <c r="CI74" s="733"/>
      <c r="CJ74" s="734"/>
      <c r="CK74" s="733"/>
      <c r="CL74" s="733"/>
      <c r="CM74" s="733"/>
      <c r="CN74" s="733"/>
      <c r="CO74" s="733"/>
      <c r="CP74" s="733"/>
      <c r="CQ74" s="734"/>
      <c r="CR74" s="864"/>
      <c r="CS74" s="865"/>
      <c r="CT74" s="864"/>
      <c r="CU74" s="864"/>
      <c r="CV74" s="864"/>
      <c r="CW74" s="864"/>
      <c r="CX74" s="864"/>
      <c r="CY74" s="864"/>
      <c r="CZ74" s="864"/>
      <c r="DA74" s="734"/>
      <c r="DB74" s="734"/>
      <c r="DC74" s="734"/>
      <c r="DD74" s="733"/>
      <c r="DE74" s="734"/>
      <c r="DF74" s="735"/>
      <c r="DG74" s="741"/>
      <c r="DH74" s="741"/>
      <c r="DI74" s="747"/>
      <c r="DK74" s="72"/>
    </row>
    <row r="75" spans="1:115" ht="42" customHeight="1" thickBot="1">
      <c r="A75" s="755">
        <v>1</v>
      </c>
      <c r="B75" s="657" t="s">
        <v>52</v>
      </c>
      <c r="C75" s="755">
        <v>77</v>
      </c>
      <c r="D75" s="658">
        <v>114.05</v>
      </c>
      <c r="E75" s="755">
        <f>SUM(C75*8)</f>
        <v>616</v>
      </c>
      <c r="F75" s="755"/>
      <c r="G75" s="755"/>
      <c r="H75" s="755"/>
      <c r="I75" s="755"/>
      <c r="J75" s="755"/>
      <c r="K75" s="658"/>
      <c r="L75" s="877"/>
      <c r="M75" s="878"/>
      <c r="N75" s="877"/>
      <c r="O75" s="877"/>
      <c r="P75" s="877"/>
      <c r="Q75" s="877"/>
      <c r="R75" s="877"/>
      <c r="S75" s="877"/>
      <c r="T75" s="877"/>
      <c r="U75" s="658">
        <f aca="true" t="shared" si="131" ref="U75:W80">SUM(L75/C75)*100</f>
        <v>0</v>
      </c>
      <c r="V75" s="658">
        <f t="shared" si="131"/>
        <v>0</v>
      </c>
      <c r="W75" s="658">
        <f t="shared" si="131"/>
        <v>0</v>
      </c>
      <c r="X75" s="755"/>
      <c r="Y75" s="658" t="e">
        <f aca="true" t="shared" si="132" ref="Y75:Y80">SUM(M75/L75)</f>
        <v>#DIV/0!</v>
      </c>
      <c r="Z75" s="771" t="e">
        <f aca="true" t="shared" si="133" ref="Z75:Z80">SUM(M75*4)/L75</f>
        <v>#DIV/0!</v>
      </c>
      <c r="AA75" s="772"/>
      <c r="AC75" s="755">
        <v>1</v>
      </c>
      <c r="AD75" s="657" t="s">
        <v>52</v>
      </c>
      <c r="AE75" s="755">
        <v>180</v>
      </c>
      <c r="AF75" s="658">
        <v>266.11</v>
      </c>
      <c r="AG75" s="755">
        <f aca="true" t="shared" si="134" ref="AG75:AG88">SUM(AE75)*8</f>
        <v>1440</v>
      </c>
      <c r="AH75" s="755"/>
      <c r="AI75" s="755"/>
      <c r="AJ75" s="755"/>
      <c r="AK75" s="755"/>
      <c r="AL75" s="755">
        <v>73</v>
      </c>
      <c r="AM75" s="658">
        <v>163.75</v>
      </c>
      <c r="AN75" s="877"/>
      <c r="AO75" s="878"/>
      <c r="AP75" s="877"/>
      <c r="AQ75" s="877"/>
      <c r="AR75" s="877"/>
      <c r="AS75" s="877"/>
      <c r="AT75" s="877"/>
      <c r="AU75" s="877"/>
      <c r="AV75" s="877"/>
      <c r="AW75" s="658">
        <f>SUM(AN75*100)/AE75</f>
        <v>0</v>
      </c>
      <c r="AX75" s="658">
        <f aca="true" t="shared" si="135" ref="AX75:AY77">SUM(AO75/AF75)*100</f>
        <v>0</v>
      </c>
      <c r="AY75" s="658">
        <f t="shared" si="135"/>
        <v>0</v>
      </c>
      <c r="AZ75" s="755"/>
      <c r="BA75" s="658" t="e">
        <f aca="true" t="shared" si="136" ref="BA75:BA91">SUM(AO75/AN75)</f>
        <v>#DIV/0!</v>
      </c>
      <c r="BB75" s="771" t="e">
        <f aca="true" t="shared" si="137" ref="BB75:BB80">SUM(AO75*4)/AN75</f>
        <v>#DIV/0!</v>
      </c>
      <c r="BC75" s="772"/>
      <c r="BD75" s="46"/>
      <c r="BE75" s="755">
        <v>1</v>
      </c>
      <c r="BF75" s="657" t="s">
        <v>52</v>
      </c>
      <c r="BG75" s="755">
        <v>172</v>
      </c>
      <c r="BH75" s="658">
        <v>253.44</v>
      </c>
      <c r="BI75" s="755">
        <f>SUM(BG75)*8</f>
        <v>1376</v>
      </c>
      <c r="BJ75" s="755"/>
      <c r="BK75" s="755"/>
      <c r="BL75" s="755"/>
      <c r="BM75" s="755"/>
      <c r="BN75" s="755"/>
      <c r="BO75" s="658"/>
      <c r="BP75" s="877"/>
      <c r="BQ75" s="878"/>
      <c r="BR75" s="877"/>
      <c r="BS75" s="877"/>
      <c r="BT75" s="877"/>
      <c r="BU75" s="877"/>
      <c r="BV75" s="877"/>
      <c r="BW75" s="877"/>
      <c r="BX75" s="877"/>
      <c r="BY75" s="838">
        <f aca="true" t="shared" si="138" ref="BY75:CA77">SUM(BP75/BG75)*100</f>
        <v>0</v>
      </c>
      <c r="BZ75" s="658">
        <f t="shared" si="138"/>
        <v>0</v>
      </c>
      <c r="CA75" s="658">
        <f t="shared" si="138"/>
        <v>0</v>
      </c>
      <c r="CB75" s="755"/>
      <c r="CC75" s="658" t="e">
        <f>SUM(BQ75/BP75)</f>
        <v>#DIV/0!</v>
      </c>
      <c r="CD75" s="771" t="e">
        <f aca="true" t="shared" si="139" ref="CD75:CD80">SUM(BQ75*4)/BP75</f>
        <v>#DIV/0!</v>
      </c>
      <c r="CE75" s="772"/>
      <c r="CF75" s="50"/>
      <c r="CG75" s="719">
        <v>1</v>
      </c>
      <c r="CH75" s="128" t="s">
        <v>52</v>
      </c>
      <c r="CI75" s="127">
        <f aca="true" t="shared" si="140" ref="CI75:CU79">SUM(C75+AE75+BG75)</f>
        <v>429</v>
      </c>
      <c r="CJ75" s="720">
        <f t="shared" si="140"/>
        <v>633.6</v>
      </c>
      <c r="CK75" s="127">
        <f t="shared" si="140"/>
        <v>3432</v>
      </c>
      <c r="CL75" s="998">
        <f t="shared" si="140"/>
        <v>0</v>
      </c>
      <c r="CM75" s="998">
        <f t="shared" si="140"/>
        <v>0</v>
      </c>
      <c r="CN75" s="998">
        <f t="shared" si="140"/>
        <v>0</v>
      </c>
      <c r="CO75" s="998">
        <f t="shared" si="140"/>
        <v>0</v>
      </c>
      <c r="CP75" s="998">
        <f t="shared" si="140"/>
        <v>73</v>
      </c>
      <c r="CQ75" s="999">
        <f t="shared" si="140"/>
        <v>163.75</v>
      </c>
      <c r="CR75" s="1000">
        <f t="shared" si="140"/>
        <v>0</v>
      </c>
      <c r="CS75" s="1001">
        <f t="shared" si="140"/>
        <v>0</v>
      </c>
      <c r="CT75" s="1000">
        <f t="shared" si="140"/>
        <v>0</v>
      </c>
      <c r="CU75" s="1002">
        <f t="shared" si="140"/>
        <v>0</v>
      </c>
      <c r="CV75" s="1005">
        <f aca="true" t="shared" si="141" ref="CV75:CZ79">SUM(P75+AR75+BT75)</f>
        <v>0</v>
      </c>
      <c r="CW75" s="1002">
        <f t="shared" si="141"/>
        <v>0</v>
      </c>
      <c r="CX75" s="1005">
        <f t="shared" si="141"/>
        <v>0</v>
      </c>
      <c r="CY75" s="1002">
        <f t="shared" si="141"/>
        <v>0</v>
      </c>
      <c r="CZ75" s="1005">
        <f t="shared" si="141"/>
        <v>0</v>
      </c>
      <c r="DA75" s="999">
        <f aca="true" t="shared" si="142" ref="DA75:DC80">SUM(CR75/CI75)*100</f>
        <v>0</v>
      </c>
      <c r="DB75" s="999">
        <f t="shared" si="142"/>
        <v>0</v>
      </c>
      <c r="DC75" s="999">
        <f t="shared" si="142"/>
        <v>0</v>
      </c>
      <c r="DD75" s="998">
        <f>SUM(X75+AZ75+CB75)</f>
        <v>0</v>
      </c>
      <c r="DE75" s="999">
        <f>_xlfn.IFERROR(SUM(CS75/CR75),0)</f>
        <v>0</v>
      </c>
      <c r="DF75" s="1003">
        <f>_xlfn.IFERROR(SUM(CS75*4)/CR75,0)</f>
        <v>0</v>
      </c>
      <c r="DG75" s="1004">
        <f>SUM(AA75+BC75+CE75)</f>
        <v>0</v>
      </c>
      <c r="DH75" s="999"/>
      <c r="DI75" s="721">
        <f>SUM('Finance statement'!I42)</f>
        <v>261.77000000000004</v>
      </c>
      <c r="DK75" s="72"/>
    </row>
    <row r="76" spans="1:115" ht="42" customHeight="1" thickBot="1">
      <c r="A76" s="755">
        <v>2</v>
      </c>
      <c r="B76" s="657" t="s">
        <v>53</v>
      </c>
      <c r="C76" s="755">
        <v>1213</v>
      </c>
      <c r="D76" s="658">
        <v>1545.07</v>
      </c>
      <c r="E76" s="755">
        <f>SUM(C76*8)</f>
        <v>9704</v>
      </c>
      <c r="F76" s="755">
        <v>710</v>
      </c>
      <c r="G76" s="755">
        <v>456</v>
      </c>
      <c r="H76" s="755">
        <v>428</v>
      </c>
      <c r="I76" s="755">
        <v>406</v>
      </c>
      <c r="J76" s="755">
        <v>58</v>
      </c>
      <c r="K76" s="658">
        <v>335.45</v>
      </c>
      <c r="L76" s="877">
        <v>39</v>
      </c>
      <c r="M76" s="878">
        <v>219.92</v>
      </c>
      <c r="N76" s="877">
        <v>298</v>
      </c>
      <c r="O76" s="877">
        <v>6</v>
      </c>
      <c r="P76" s="878">
        <v>25.04</v>
      </c>
      <c r="Q76" s="877">
        <v>1</v>
      </c>
      <c r="R76" s="877">
        <v>1.05</v>
      </c>
      <c r="S76" s="877">
        <v>11</v>
      </c>
      <c r="T76" s="877">
        <v>85.99</v>
      </c>
      <c r="U76" s="658">
        <f t="shared" si="131"/>
        <v>3.215169002473207</v>
      </c>
      <c r="V76" s="658">
        <f t="shared" si="131"/>
        <v>14.233659316406378</v>
      </c>
      <c r="W76" s="658">
        <f t="shared" si="131"/>
        <v>3.070898598516076</v>
      </c>
      <c r="X76" s="755">
        <v>48</v>
      </c>
      <c r="Y76" s="658">
        <f t="shared" si="132"/>
        <v>5.638974358974359</v>
      </c>
      <c r="Z76" s="771">
        <f t="shared" si="133"/>
        <v>22.555897435897435</v>
      </c>
      <c r="AA76" s="772">
        <v>4</v>
      </c>
      <c r="AC76" s="755">
        <v>2</v>
      </c>
      <c r="AD76" s="657" t="s">
        <v>53</v>
      </c>
      <c r="AE76" s="755">
        <v>1214</v>
      </c>
      <c r="AF76" s="658">
        <v>1545.08</v>
      </c>
      <c r="AG76" s="755">
        <f t="shared" si="134"/>
        <v>9712</v>
      </c>
      <c r="AH76" s="755">
        <v>665</v>
      </c>
      <c r="AI76" s="755">
        <v>412</v>
      </c>
      <c r="AJ76" s="755">
        <v>332</v>
      </c>
      <c r="AK76" s="755">
        <v>329</v>
      </c>
      <c r="AL76" s="755">
        <v>125</v>
      </c>
      <c r="AM76" s="658">
        <v>595.22</v>
      </c>
      <c r="AN76" s="877">
        <v>85</v>
      </c>
      <c r="AO76" s="878">
        <v>406.47</v>
      </c>
      <c r="AP76" s="877">
        <v>657</v>
      </c>
      <c r="AQ76" s="877">
        <v>13</v>
      </c>
      <c r="AR76" s="877">
        <v>17.53</v>
      </c>
      <c r="AS76" s="877">
        <v>7</v>
      </c>
      <c r="AT76" s="877">
        <v>6.42</v>
      </c>
      <c r="AU76" s="877">
        <v>40</v>
      </c>
      <c r="AV76" s="877">
        <v>297.21</v>
      </c>
      <c r="AW76" s="658">
        <f>SUM(AN76/AE76)*100</f>
        <v>7.00164744645799</v>
      </c>
      <c r="AX76" s="658">
        <f t="shared" si="135"/>
        <v>26.307375669868232</v>
      </c>
      <c r="AY76" s="658">
        <f t="shared" si="135"/>
        <v>6.764827018121911</v>
      </c>
      <c r="AZ76" s="755">
        <v>97</v>
      </c>
      <c r="BA76" s="658">
        <f t="shared" si="136"/>
        <v>4.782</v>
      </c>
      <c r="BB76" s="771">
        <f t="shared" si="137"/>
        <v>19.128</v>
      </c>
      <c r="BC76" s="772">
        <v>7</v>
      </c>
      <c r="BD76" s="46"/>
      <c r="BE76" s="755">
        <v>2</v>
      </c>
      <c r="BF76" s="657" t="s">
        <v>53</v>
      </c>
      <c r="BG76" s="755">
        <v>1617</v>
      </c>
      <c r="BH76" s="658">
        <v>2060.07</v>
      </c>
      <c r="BI76" s="755">
        <f aca="true" t="shared" si="143" ref="BI76:BI88">SUM(BG76)*8</f>
        <v>12936</v>
      </c>
      <c r="BJ76" s="755">
        <v>1459</v>
      </c>
      <c r="BK76" s="755">
        <v>1295</v>
      </c>
      <c r="BL76" s="755">
        <v>1253</v>
      </c>
      <c r="BM76" s="755">
        <v>1248</v>
      </c>
      <c r="BN76" s="755">
        <v>265</v>
      </c>
      <c r="BO76" s="658">
        <v>1075.85</v>
      </c>
      <c r="BP76" s="877">
        <v>196</v>
      </c>
      <c r="BQ76" s="878">
        <v>785.19</v>
      </c>
      <c r="BR76" s="877">
        <v>1315</v>
      </c>
      <c r="BS76" s="877">
        <v>20</v>
      </c>
      <c r="BT76" s="878">
        <v>45.67</v>
      </c>
      <c r="BU76" s="877">
        <v>12</v>
      </c>
      <c r="BV76" s="877">
        <v>10.02</v>
      </c>
      <c r="BW76" s="877">
        <v>60</v>
      </c>
      <c r="BX76" s="878">
        <v>335.68</v>
      </c>
      <c r="BY76" s="658">
        <f t="shared" si="138"/>
        <v>12.121212121212121</v>
      </c>
      <c r="BZ76" s="658">
        <f t="shared" si="138"/>
        <v>38.11472425694272</v>
      </c>
      <c r="CA76" s="658">
        <f t="shared" si="138"/>
        <v>10.16542980828695</v>
      </c>
      <c r="CB76" s="755">
        <v>198</v>
      </c>
      <c r="CC76" s="658">
        <f>SUM(BQ76/BP76)</f>
        <v>4.0060714285714285</v>
      </c>
      <c r="CD76" s="771">
        <f t="shared" si="139"/>
        <v>16.024285714285714</v>
      </c>
      <c r="CE76" s="772">
        <v>19</v>
      </c>
      <c r="CF76" s="44"/>
      <c r="CG76" s="719">
        <v>2</v>
      </c>
      <c r="CH76" s="128" t="s">
        <v>450</v>
      </c>
      <c r="CI76" s="127">
        <f t="shared" si="140"/>
        <v>4044</v>
      </c>
      <c r="CJ76" s="720">
        <f t="shared" si="140"/>
        <v>5150.219999999999</v>
      </c>
      <c r="CK76" s="127">
        <f t="shared" si="140"/>
        <v>32352</v>
      </c>
      <c r="CL76" s="998">
        <f t="shared" si="140"/>
        <v>2834</v>
      </c>
      <c r="CM76" s="998">
        <f t="shared" si="140"/>
        <v>2163</v>
      </c>
      <c r="CN76" s="998">
        <f t="shared" si="140"/>
        <v>2013</v>
      </c>
      <c r="CO76" s="998">
        <f t="shared" si="140"/>
        <v>1983</v>
      </c>
      <c r="CP76" s="998">
        <f t="shared" si="140"/>
        <v>448</v>
      </c>
      <c r="CQ76" s="999">
        <f t="shared" si="140"/>
        <v>2006.52</v>
      </c>
      <c r="CR76" s="1000">
        <f t="shared" si="140"/>
        <v>320</v>
      </c>
      <c r="CS76" s="1001">
        <f t="shared" si="140"/>
        <v>1411.58</v>
      </c>
      <c r="CT76" s="1000">
        <f t="shared" si="140"/>
        <v>2270</v>
      </c>
      <c r="CU76" s="1002">
        <f t="shared" si="140"/>
        <v>39</v>
      </c>
      <c r="CV76" s="1005">
        <f t="shared" si="141"/>
        <v>88.24000000000001</v>
      </c>
      <c r="CW76" s="1002">
        <f t="shared" si="141"/>
        <v>20</v>
      </c>
      <c r="CX76" s="1005">
        <f t="shared" si="141"/>
        <v>17.49</v>
      </c>
      <c r="CY76" s="1002">
        <f t="shared" si="141"/>
        <v>111</v>
      </c>
      <c r="CZ76" s="1177">
        <f t="shared" si="141"/>
        <v>718.88</v>
      </c>
      <c r="DA76" s="999">
        <f t="shared" si="142"/>
        <v>7.91295746785361</v>
      </c>
      <c r="DB76" s="720">
        <f t="shared" si="142"/>
        <v>27.4081495547763</v>
      </c>
      <c r="DC76" s="999">
        <f t="shared" si="142"/>
        <v>7.016567754698319</v>
      </c>
      <c r="DD76" s="998">
        <f>SUM(X76+AZ76+CB76)</f>
        <v>343</v>
      </c>
      <c r="DE76" s="999">
        <f>_xlfn.IFERROR(SUM(CS76/CR76),0)</f>
        <v>4.4111875</v>
      </c>
      <c r="DF76" s="1003">
        <f>_xlfn.IFERROR(SUM(CS76*4)/CR76,0)</f>
        <v>17.64475</v>
      </c>
      <c r="DG76" s="1004">
        <f>SUM(AA76+BC76+CE76)</f>
        <v>30</v>
      </c>
      <c r="DH76" s="999"/>
      <c r="DI76" s="721">
        <f>SUM('Finance statement'!I43:I44)</f>
        <v>337.2300000000006</v>
      </c>
      <c r="DK76" s="72"/>
    </row>
    <row r="77" spans="1:115" ht="42" customHeight="1" thickBot="1">
      <c r="A77" s="755">
        <v>3</v>
      </c>
      <c r="B77" s="657" t="s">
        <v>54</v>
      </c>
      <c r="C77" s="755">
        <v>1242</v>
      </c>
      <c r="D77" s="658">
        <v>1679.75</v>
      </c>
      <c r="E77" s="755">
        <f>SUM(C77*8)</f>
        <v>9936</v>
      </c>
      <c r="F77" s="755">
        <v>1895</v>
      </c>
      <c r="G77" s="755"/>
      <c r="H77" s="755"/>
      <c r="I77" s="755"/>
      <c r="J77" s="755">
        <v>98</v>
      </c>
      <c r="K77" s="658">
        <v>284.31</v>
      </c>
      <c r="L77" s="877">
        <v>21</v>
      </c>
      <c r="M77" s="878">
        <v>62.58</v>
      </c>
      <c r="N77" s="877">
        <v>175</v>
      </c>
      <c r="O77" s="877">
        <v>4</v>
      </c>
      <c r="P77" s="877">
        <v>10.68</v>
      </c>
      <c r="Q77" s="877"/>
      <c r="R77" s="877"/>
      <c r="S77" s="877">
        <v>7</v>
      </c>
      <c r="T77" s="877">
        <v>25.55</v>
      </c>
      <c r="U77" s="658">
        <f t="shared" si="131"/>
        <v>1.6908212560386473</v>
      </c>
      <c r="V77" s="658">
        <f t="shared" si="131"/>
        <v>3.7255543979758894</v>
      </c>
      <c r="W77" s="658">
        <f t="shared" si="131"/>
        <v>1.7612721417069241</v>
      </c>
      <c r="X77" s="755">
        <v>275</v>
      </c>
      <c r="Y77" s="658">
        <f t="shared" si="132"/>
        <v>2.98</v>
      </c>
      <c r="Z77" s="771">
        <f t="shared" si="133"/>
        <v>11.92</v>
      </c>
      <c r="AA77" s="772"/>
      <c r="AC77" s="755">
        <v>3</v>
      </c>
      <c r="AD77" s="657" t="s">
        <v>54</v>
      </c>
      <c r="AE77" s="755">
        <v>1776</v>
      </c>
      <c r="AF77" s="658">
        <v>2395.56</v>
      </c>
      <c r="AG77" s="755">
        <f t="shared" si="134"/>
        <v>14208</v>
      </c>
      <c r="AH77" s="755">
        <v>6843</v>
      </c>
      <c r="AI77" s="755"/>
      <c r="AJ77" s="755"/>
      <c r="AK77" s="755"/>
      <c r="AL77" s="755">
        <v>933</v>
      </c>
      <c r="AM77" s="658">
        <v>1663.23</v>
      </c>
      <c r="AN77" s="877">
        <v>319</v>
      </c>
      <c r="AO77" s="878">
        <v>512.8</v>
      </c>
      <c r="AP77" s="877">
        <v>1314</v>
      </c>
      <c r="AQ77" s="877"/>
      <c r="AR77" s="877"/>
      <c r="AS77" s="877"/>
      <c r="AT77" s="877"/>
      <c r="AU77" s="877"/>
      <c r="AV77" s="877"/>
      <c r="AW77" s="658">
        <f>SUM(AN77/AE77)*100</f>
        <v>17.96171171171171</v>
      </c>
      <c r="AX77" s="658">
        <f t="shared" si="135"/>
        <v>21.40626826295313</v>
      </c>
      <c r="AY77" s="658">
        <f t="shared" si="135"/>
        <v>9.24831081081081</v>
      </c>
      <c r="AZ77" s="755">
        <v>130</v>
      </c>
      <c r="BA77" s="658">
        <f t="shared" si="136"/>
        <v>1.6075235109717867</v>
      </c>
      <c r="BB77" s="771">
        <f t="shared" si="137"/>
        <v>6.430094043887147</v>
      </c>
      <c r="BC77" s="772"/>
      <c r="BD77" s="46"/>
      <c r="BE77" s="755">
        <v>3</v>
      </c>
      <c r="BF77" s="657" t="s">
        <v>54</v>
      </c>
      <c r="BG77" s="755">
        <v>2368</v>
      </c>
      <c r="BH77" s="658">
        <v>3194.08</v>
      </c>
      <c r="BI77" s="755">
        <f t="shared" si="143"/>
        <v>18944</v>
      </c>
      <c r="BJ77" s="755">
        <v>9378</v>
      </c>
      <c r="BK77" s="755"/>
      <c r="BL77" s="755"/>
      <c r="BM77" s="755"/>
      <c r="BN77" s="755">
        <v>910</v>
      </c>
      <c r="BO77" s="658">
        <v>2372.84</v>
      </c>
      <c r="BP77" s="877">
        <v>181</v>
      </c>
      <c r="BQ77" s="878">
        <v>430</v>
      </c>
      <c r="BR77" s="877">
        <v>1448</v>
      </c>
      <c r="BS77" s="877"/>
      <c r="BT77" s="877"/>
      <c r="BU77" s="877"/>
      <c r="BV77" s="877"/>
      <c r="BW77" s="877"/>
      <c r="BX77" s="877"/>
      <c r="BY77" s="658">
        <f t="shared" si="138"/>
        <v>7.643581081081082</v>
      </c>
      <c r="BZ77" s="658">
        <f t="shared" si="138"/>
        <v>13.462405450082654</v>
      </c>
      <c r="CA77" s="658">
        <f t="shared" si="138"/>
        <v>7.643581081081082</v>
      </c>
      <c r="CB77" s="755">
        <v>159</v>
      </c>
      <c r="CC77" s="658">
        <f>SUM(BQ77/BP77)</f>
        <v>2.3756906077348066</v>
      </c>
      <c r="CD77" s="771">
        <f t="shared" si="139"/>
        <v>9.502762430939226</v>
      </c>
      <c r="CE77" s="772"/>
      <c r="CF77" s="44"/>
      <c r="CG77" s="719">
        <v>3</v>
      </c>
      <c r="CH77" s="128" t="s">
        <v>451</v>
      </c>
      <c r="CI77" s="127">
        <f t="shared" si="140"/>
        <v>5386</v>
      </c>
      <c r="CJ77" s="720">
        <f t="shared" si="140"/>
        <v>7269.389999999999</v>
      </c>
      <c r="CK77" s="127">
        <f t="shared" si="140"/>
        <v>43088</v>
      </c>
      <c r="CL77" s="998">
        <f t="shared" si="140"/>
        <v>18116</v>
      </c>
      <c r="CM77" s="127">
        <f t="shared" si="140"/>
        <v>0</v>
      </c>
      <c r="CN77" s="998">
        <f t="shared" si="140"/>
        <v>0</v>
      </c>
      <c r="CO77" s="998">
        <f t="shared" si="140"/>
        <v>0</v>
      </c>
      <c r="CP77" s="998">
        <f t="shared" si="140"/>
        <v>1941</v>
      </c>
      <c r="CQ77" s="999">
        <f t="shared" si="140"/>
        <v>4320.38</v>
      </c>
      <c r="CR77" s="1000">
        <f t="shared" si="140"/>
        <v>521</v>
      </c>
      <c r="CS77" s="1001">
        <f t="shared" si="140"/>
        <v>1005.38</v>
      </c>
      <c r="CT77" s="1000">
        <f t="shared" si="140"/>
        <v>2937</v>
      </c>
      <c r="CU77" s="1002">
        <f t="shared" si="140"/>
        <v>4</v>
      </c>
      <c r="CV77" s="1005">
        <f t="shared" si="141"/>
        <v>10.68</v>
      </c>
      <c r="CW77" s="1002">
        <f t="shared" si="141"/>
        <v>0</v>
      </c>
      <c r="CX77" s="1005">
        <f t="shared" si="141"/>
        <v>0</v>
      </c>
      <c r="CY77" s="1002">
        <f t="shared" si="141"/>
        <v>7</v>
      </c>
      <c r="CZ77" s="1005">
        <f t="shared" si="141"/>
        <v>25.55</v>
      </c>
      <c r="DA77" s="999">
        <f t="shared" si="142"/>
        <v>9.673226884515412</v>
      </c>
      <c r="DB77" s="999">
        <f t="shared" si="142"/>
        <v>13.830321388727254</v>
      </c>
      <c r="DC77" s="999">
        <f t="shared" si="142"/>
        <v>6.816282955811364</v>
      </c>
      <c r="DD77" s="998">
        <f>SUM(X77+AZ77+CB77)</f>
        <v>564</v>
      </c>
      <c r="DE77" s="999">
        <f>_xlfn.IFERROR(SUM(CS77/CR77),0)</f>
        <v>1.9297120921305182</v>
      </c>
      <c r="DF77" s="1003">
        <f>_xlfn.IFERROR(SUM(CS77*4)/CR77,0)</f>
        <v>7.718848368522073</v>
      </c>
      <c r="DG77" s="1004">
        <f>SUM(AA77+BC77+CE77)</f>
        <v>0</v>
      </c>
      <c r="DH77" s="1042"/>
      <c r="DI77" s="721">
        <f>SUM('Finance statement'!I45:I46)</f>
        <v>1077.4389999999996</v>
      </c>
      <c r="DK77" s="72"/>
    </row>
    <row r="78" spans="1:115" ht="42" customHeight="1" thickBot="1">
      <c r="A78" s="762">
        <v>4</v>
      </c>
      <c r="B78" s="752" t="s">
        <v>55</v>
      </c>
      <c r="C78" s="762">
        <v>534</v>
      </c>
      <c r="D78" s="763">
        <v>715.8</v>
      </c>
      <c r="E78" s="755">
        <f>SUM(C78*8)</f>
        <v>4272</v>
      </c>
      <c r="F78" s="762">
        <v>356</v>
      </c>
      <c r="G78" s="762">
        <v>322</v>
      </c>
      <c r="H78" s="762"/>
      <c r="I78" s="762">
        <v>9</v>
      </c>
      <c r="J78" s="762">
        <v>131</v>
      </c>
      <c r="K78" s="763">
        <v>257.29</v>
      </c>
      <c r="L78" s="762">
        <v>15</v>
      </c>
      <c r="M78" s="763">
        <v>30.01</v>
      </c>
      <c r="N78" s="879">
        <v>78</v>
      </c>
      <c r="O78" s="879"/>
      <c r="P78" s="879"/>
      <c r="Q78" s="879"/>
      <c r="R78" s="879"/>
      <c r="S78" s="879"/>
      <c r="T78" s="879"/>
      <c r="U78" s="763">
        <f t="shared" si="131"/>
        <v>2.8089887640449436</v>
      </c>
      <c r="V78" s="763">
        <f t="shared" si="131"/>
        <v>4.192511874825371</v>
      </c>
      <c r="W78" s="763">
        <f t="shared" si="131"/>
        <v>1.8258426966292134</v>
      </c>
      <c r="X78" s="762">
        <v>37</v>
      </c>
      <c r="Y78" s="763">
        <f t="shared" si="132"/>
        <v>2.0006666666666666</v>
      </c>
      <c r="Z78" s="771">
        <f t="shared" si="133"/>
        <v>8.002666666666666</v>
      </c>
      <c r="AA78" s="774">
        <v>5</v>
      </c>
      <c r="AC78" s="762">
        <v>4</v>
      </c>
      <c r="AD78" s="752" t="s">
        <v>55</v>
      </c>
      <c r="AE78" s="762">
        <v>0</v>
      </c>
      <c r="AF78" s="763">
        <v>0</v>
      </c>
      <c r="AG78" s="755">
        <f t="shared" si="134"/>
        <v>0</v>
      </c>
      <c r="AH78" s="762"/>
      <c r="AI78" s="762"/>
      <c r="AJ78" s="762"/>
      <c r="AK78" s="762"/>
      <c r="AL78" s="762"/>
      <c r="AM78" s="763"/>
      <c r="AN78" s="879"/>
      <c r="AO78" s="880"/>
      <c r="AP78" s="879"/>
      <c r="AQ78" s="879"/>
      <c r="AR78" s="879"/>
      <c r="AS78" s="879"/>
      <c r="AT78" s="879"/>
      <c r="AU78" s="879"/>
      <c r="AV78" s="879"/>
      <c r="AW78" s="763">
        <v>0</v>
      </c>
      <c r="AX78" s="763">
        <v>0</v>
      </c>
      <c r="AY78" s="763">
        <v>0</v>
      </c>
      <c r="AZ78" s="762"/>
      <c r="BA78" s="763">
        <v>0</v>
      </c>
      <c r="BB78" s="771" t="e">
        <f t="shared" si="137"/>
        <v>#DIV/0!</v>
      </c>
      <c r="BC78" s="774"/>
      <c r="BD78" s="46"/>
      <c r="BE78" s="762">
        <v>4</v>
      </c>
      <c r="BF78" s="752" t="s">
        <v>55</v>
      </c>
      <c r="BG78" s="762">
        <v>0</v>
      </c>
      <c r="BH78" s="763">
        <v>0</v>
      </c>
      <c r="BI78" s="755">
        <f t="shared" si="143"/>
        <v>0</v>
      </c>
      <c r="BJ78" s="762"/>
      <c r="BK78" s="762"/>
      <c r="BL78" s="762"/>
      <c r="BM78" s="762"/>
      <c r="BN78" s="762"/>
      <c r="BO78" s="763"/>
      <c r="BP78" s="879"/>
      <c r="BQ78" s="880"/>
      <c r="BR78" s="879"/>
      <c r="BS78" s="879"/>
      <c r="BT78" s="879"/>
      <c r="BU78" s="879"/>
      <c r="BV78" s="879"/>
      <c r="BW78" s="879"/>
      <c r="BX78" s="879"/>
      <c r="BY78" s="763">
        <v>0</v>
      </c>
      <c r="BZ78" s="763">
        <v>0</v>
      </c>
      <c r="CA78" s="763">
        <v>0</v>
      </c>
      <c r="CB78" s="762"/>
      <c r="CC78" s="763">
        <v>0</v>
      </c>
      <c r="CD78" s="771" t="e">
        <f t="shared" si="139"/>
        <v>#DIV/0!</v>
      </c>
      <c r="CE78" s="774"/>
      <c r="CF78" s="44"/>
      <c r="CG78" s="722">
        <v>4</v>
      </c>
      <c r="CH78" s="723" t="s">
        <v>79</v>
      </c>
      <c r="CI78" s="724">
        <f t="shared" si="140"/>
        <v>534</v>
      </c>
      <c r="CJ78" s="725">
        <f t="shared" si="140"/>
        <v>715.8</v>
      </c>
      <c r="CK78" s="724">
        <f t="shared" si="140"/>
        <v>4272</v>
      </c>
      <c r="CL78" s="1006">
        <f t="shared" si="140"/>
        <v>356</v>
      </c>
      <c r="CM78" s="1006">
        <f t="shared" si="140"/>
        <v>322</v>
      </c>
      <c r="CN78" s="1006">
        <f t="shared" si="140"/>
        <v>0</v>
      </c>
      <c r="CO78" s="998">
        <f t="shared" si="140"/>
        <v>9</v>
      </c>
      <c r="CP78" s="1006">
        <f t="shared" si="140"/>
        <v>131</v>
      </c>
      <c r="CQ78" s="1007">
        <f t="shared" si="140"/>
        <v>257.29</v>
      </c>
      <c r="CR78" s="1008">
        <f t="shared" si="140"/>
        <v>15</v>
      </c>
      <c r="CS78" s="1009">
        <f t="shared" si="140"/>
        <v>30.01</v>
      </c>
      <c r="CT78" s="1008">
        <f t="shared" si="140"/>
        <v>78</v>
      </c>
      <c r="CU78" s="1002">
        <f t="shared" si="140"/>
        <v>0</v>
      </c>
      <c r="CV78" s="1005">
        <f t="shared" si="141"/>
        <v>0</v>
      </c>
      <c r="CW78" s="1002">
        <f t="shared" si="141"/>
        <v>0</v>
      </c>
      <c r="CX78" s="1005">
        <f t="shared" si="141"/>
        <v>0</v>
      </c>
      <c r="CY78" s="1002">
        <f t="shared" si="141"/>
        <v>0</v>
      </c>
      <c r="CZ78" s="1005">
        <f t="shared" si="141"/>
        <v>0</v>
      </c>
      <c r="DA78" s="1007">
        <f t="shared" si="142"/>
        <v>2.8089887640449436</v>
      </c>
      <c r="DB78" s="763">
        <f t="shared" si="142"/>
        <v>4.192511874825371</v>
      </c>
      <c r="DC78" s="1007">
        <f t="shared" si="142"/>
        <v>1.8258426966292134</v>
      </c>
      <c r="DD78" s="1006">
        <f>SUM(X78+AZ78+CB78)</f>
        <v>37</v>
      </c>
      <c r="DE78" s="999">
        <f>_xlfn.IFERROR(SUM(CS78/CR78),0)</f>
        <v>2.0006666666666666</v>
      </c>
      <c r="DF78" s="1003">
        <f>_xlfn.IFERROR(SUM(CS78*4)/CR78,0)</f>
        <v>8.002666666666666</v>
      </c>
      <c r="DG78" s="1004">
        <f>SUM(AA78+BC78+CE78)</f>
        <v>5</v>
      </c>
      <c r="DH78" s="1042"/>
      <c r="DI78" s="721">
        <f>SUM('Finance statement'!I47)</f>
        <v>270.78999999999996</v>
      </c>
      <c r="DK78" s="73"/>
    </row>
    <row r="79" spans="1:115" ht="42" customHeight="1" thickBot="1">
      <c r="A79" s="1574" t="s">
        <v>121</v>
      </c>
      <c r="B79" s="1575"/>
      <c r="C79" s="766">
        <f>SUM(C77:C78)</f>
        <v>1776</v>
      </c>
      <c r="D79" s="766">
        <f>SUM(D77:D78)</f>
        <v>2395.55</v>
      </c>
      <c r="E79" s="766">
        <f>SUM(E77:E78)</f>
        <v>14208</v>
      </c>
      <c r="F79" s="766">
        <f aca="true" t="shared" si="144" ref="F79:T79">SUM(F77:F78)</f>
        <v>2251</v>
      </c>
      <c r="G79" s="766">
        <f t="shared" si="144"/>
        <v>322</v>
      </c>
      <c r="H79" s="766">
        <f t="shared" si="144"/>
        <v>0</v>
      </c>
      <c r="I79" s="766">
        <f t="shared" si="144"/>
        <v>9</v>
      </c>
      <c r="J79" s="766">
        <f t="shared" si="144"/>
        <v>229</v>
      </c>
      <c r="K79" s="766">
        <f t="shared" si="144"/>
        <v>541.6</v>
      </c>
      <c r="L79" s="897">
        <f t="shared" si="144"/>
        <v>36</v>
      </c>
      <c r="M79" s="897">
        <f t="shared" si="144"/>
        <v>92.59</v>
      </c>
      <c r="N79" s="897">
        <f t="shared" si="144"/>
        <v>253</v>
      </c>
      <c r="O79" s="897">
        <f t="shared" si="144"/>
        <v>4</v>
      </c>
      <c r="P79" s="897">
        <f t="shared" si="144"/>
        <v>10.68</v>
      </c>
      <c r="Q79" s="897">
        <f t="shared" si="144"/>
        <v>0</v>
      </c>
      <c r="R79" s="1183">
        <f t="shared" si="144"/>
        <v>0</v>
      </c>
      <c r="S79" s="897">
        <f t="shared" si="144"/>
        <v>7</v>
      </c>
      <c r="T79" s="1183">
        <f t="shared" si="144"/>
        <v>25.55</v>
      </c>
      <c r="U79" s="765">
        <f t="shared" si="131"/>
        <v>2.027027027027027</v>
      </c>
      <c r="V79" s="765">
        <f t="shared" si="131"/>
        <v>3.8650831750537455</v>
      </c>
      <c r="W79" s="765">
        <f t="shared" si="131"/>
        <v>1.7806869369369367</v>
      </c>
      <c r="X79" s="786">
        <f>SUM(X75:X78)</f>
        <v>360</v>
      </c>
      <c r="Y79" s="765">
        <f t="shared" si="132"/>
        <v>2.5719444444444446</v>
      </c>
      <c r="Z79" s="787">
        <f t="shared" si="133"/>
        <v>10.287777777777778</v>
      </c>
      <c r="AA79" s="786"/>
      <c r="AB79" s="84"/>
      <c r="AC79" s="766"/>
      <c r="AD79" s="703" t="s">
        <v>122</v>
      </c>
      <c r="AE79" s="766">
        <f>SUM(AE77:AE78)</f>
        <v>1776</v>
      </c>
      <c r="AF79" s="766">
        <f>SUM(AF77:AF78)</f>
        <v>2395.56</v>
      </c>
      <c r="AG79" s="766">
        <f t="shared" si="134"/>
        <v>14208</v>
      </c>
      <c r="AH79" s="766">
        <f>SUM(AH77:AH78)</f>
        <v>6843</v>
      </c>
      <c r="AI79" s="766">
        <f aca="true" t="shared" si="145" ref="AI79:AV79">SUM(AI77:AI78)</f>
        <v>0</v>
      </c>
      <c r="AJ79" s="766">
        <f t="shared" si="145"/>
        <v>0</v>
      </c>
      <c r="AK79" s="766">
        <f t="shared" si="145"/>
        <v>0</v>
      </c>
      <c r="AL79" s="766">
        <f t="shared" si="145"/>
        <v>933</v>
      </c>
      <c r="AM79" s="765">
        <f t="shared" si="145"/>
        <v>1663.23</v>
      </c>
      <c r="AN79" s="766">
        <f t="shared" si="145"/>
        <v>319</v>
      </c>
      <c r="AO79" s="765">
        <f t="shared" si="145"/>
        <v>512.8</v>
      </c>
      <c r="AP79" s="766">
        <f t="shared" si="145"/>
        <v>1314</v>
      </c>
      <c r="AQ79" s="766">
        <f t="shared" si="145"/>
        <v>0</v>
      </c>
      <c r="AR79" s="765">
        <f t="shared" si="145"/>
        <v>0</v>
      </c>
      <c r="AS79" s="766">
        <f t="shared" si="145"/>
        <v>0</v>
      </c>
      <c r="AT79" s="765">
        <f t="shared" si="145"/>
        <v>0</v>
      </c>
      <c r="AU79" s="766">
        <f t="shared" si="145"/>
        <v>0</v>
      </c>
      <c r="AV79" s="765">
        <f t="shared" si="145"/>
        <v>0</v>
      </c>
      <c r="AW79" s="763">
        <v>0</v>
      </c>
      <c r="AX79" s="763">
        <v>0</v>
      </c>
      <c r="AY79" s="763">
        <v>0</v>
      </c>
      <c r="AZ79" s="766">
        <f>SUM(AZ77:AZ78)</f>
        <v>130</v>
      </c>
      <c r="BA79" s="763">
        <v>0</v>
      </c>
      <c r="BB79" s="773">
        <f t="shared" si="137"/>
        <v>6.430094043887147</v>
      </c>
      <c r="BC79" s="766">
        <f>SUM(BC77:BC78)</f>
        <v>0</v>
      </c>
      <c r="BD79" s="87"/>
      <c r="BE79" s="766"/>
      <c r="BF79" s="703" t="s">
        <v>123</v>
      </c>
      <c r="BG79" s="764">
        <f>SUM(BG77:BG78)</f>
        <v>2368</v>
      </c>
      <c r="BH79" s="660">
        <f>SUM(BH77:BH78)</f>
        <v>3194.08</v>
      </c>
      <c r="BI79" s="766">
        <f t="shared" si="143"/>
        <v>18944</v>
      </c>
      <c r="BJ79" s="764">
        <f aca="true" t="shared" si="146" ref="BJ79:BX79">SUM(BJ77:BJ78)</f>
        <v>9378</v>
      </c>
      <c r="BK79" s="764">
        <f t="shared" si="146"/>
        <v>0</v>
      </c>
      <c r="BL79" s="764">
        <f t="shared" si="146"/>
        <v>0</v>
      </c>
      <c r="BM79" s="764">
        <f t="shared" si="146"/>
        <v>0</v>
      </c>
      <c r="BN79" s="764">
        <f t="shared" si="146"/>
        <v>910</v>
      </c>
      <c r="BO79" s="660">
        <f t="shared" si="146"/>
        <v>2372.84</v>
      </c>
      <c r="BP79" s="888">
        <f t="shared" si="146"/>
        <v>181</v>
      </c>
      <c r="BQ79" s="981">
        <f t="shared" si="146"/>
        <v>430</v>
      </c>
      <c r="BR79" s="888">
        <f t="shared" si="146"/>
        <v>1448</v>
      </c>
      <c r="BS79" s="888">
        <f t="shared" si="146"/>
        <v>0</v>
      </c>
      <c r="BT79" s="981">
        <f t="shared" si="146"/>
        <v>0</v>
      </c>
      <c r="BU79" s="888">
        <f t="shared" si="146"/>
        <v>0</v>
      </c>
      <c r="BV79" s="981">
        <f t="shared" si="146"/>
        <v>0</v>
      </c>
      <c r="BW79" s="888">
        <f t="shared" si="146"/>
        <v>0</v>
      </c>
      <c r="BX79" s="981">
        <f t="shared" si="146"/>
        <v>0</v>
      </c>
      <c r="BY79" s="660">
        <v>0</v>
      </c>
      <c r="BZ79" s="660">
        <v>0</v>
      </c>
      <c r="CA79" s="660">
        <v>0</v>
      </c>
      <c r="CB79" s="764">
        <f>SUM(CB77:CB78)</f>
        <v>159</v>
      </c>
      <c r="CC79" s="660">
        <v>0</v>
      </c>
      <c r="CD79" s="773">
        <f t="shared" si="139"/>
        <v>9.502762430939226</v>
      </c>
      <c r="CE79" s="764">
        <f>SUM(CE77:CE78)</f>
        <v>0</v>
      </c>
      <c r="CF79" s="326"/>
      <c r="CG79" s="1446" t="s">
        <v>123</v>
      </c>
      <c r="CH79" s="1446"/>
      <c r="CI79" s="726">
        <f>SUM(CI77:CI78)</f>
        <v>5920</v>
      </c>
      <c r="CJ79" s="660">
        <f aca="true" t="shared" si="147" ref="CJ79:CT79">SUM(CJ77:CJ78)</f>
        <v>7985.19</v>
      </c>
      <c r="CK79" s="726">
        <f t="shared" si="147"/>
        <v>47360</v>
      </c>
      <c r="CL79" s="1033">
        <f t="shared" si="147"/>
        <v>18472</v>
      </c>
      <c r="CM79" s="764">
        <f>SUM(CM77:CM78)</f>
        <v>322</v>
      </c>
      <c r="CN79" s="1033">
        <f>SUM(CN77:CN78)</f>
        <v>0</v>
      </c>
      <c r="CO79" s="1034">
        <f>SUM(I79+AK79+BM79)</f>
        <v>9</v>
      </c>
      <c r="CP79" s="1033">
        <f t="shared" si="147"/>
        <v>2072</v>
      </c>
      <c r="CQ79" s="727">
        <f t="shared" si="147"/>
        <v>4577.67</v>
      </c>
      <c r="CR79" s="1035">
        <f t="shared" si="147"/>
        <v>536</v>
      </c>
      <c r="CS79" s="1036">
        <f t="shared" si="147"/>
        <v>1035.39</v>
      </c>
      <c r="CT79" s="1035">
        <f t="shared" si="147"/>
        <v>3015</v>
      </c>
      <c r="CU79" s="993">
        <f t="shared" si="140"/>
        <v>4</v>
      </c>
      <c r="CV79" s="994">
        <f t="shared" si="141"/>
        <v>10.68</v>
      </c>
      <c r="CW79" s="993">
        <f t="shared" si="141"/>
        <v>0</v>
      </c>
      <c r="CX79" s="994">
        <f t="shared" si="141"/>
        <v>0</v>
      </c>
      <c r="CY79" s="993">
        <f t="shared" si="141"/>
        <v>7</v>
      </c>
      <c r="CZ79" s="994">
        <f t="shared" si="141"/>
        <v>25.55</v>
      </c>
      <c r="DA79" s="1039">
        <f t="shared" si="142"/>
        <v>9.054054054054054</v>
      </c>
      <c r="DB79" s="1039">
        <f t="shared" si="142"/>
        <v>12.966379009140674</v>
      </c>
      <c r="DC79" s="1039">
        <f t="shared" si="142"/>
        <v>6.366131756756757</v>
      </c>
      <c r="DD79" s="1034">
        <f>SUM(DD77:DD78)</f>
        <v>601</v>
      </c>
      <c r="DE79" s="1039">
        <f>_xlfn.IFERROR(SUM(CS79/CR79),0)</f>
        <v>1.93169776119403</v>
      </c>
      <c r="DF79" s="1045">
        <f>_xlfn.IFERROR(SUM(CS79*4)/CR79,0)</f>
        <v>7.72679104477612</v>
      </c>
      <c r="DG79" s="1040">
        <f>SUM(DG77:DG78)</f>
        <v>5</v>
      </c>
      <c r="DH79" s="1043"/>
      <c r="DI79" s="728">
        <f>SUM(DI77:DI78)</f>
        <v>1348.2289999999996</v>
      </c>
      <c r="DK79" s="72"/>
    </row>
    <row r="80" spans="1:115" ht="42" customHeight="1" thickBot="1">
      <c r="A80" s="576"/>
      <c r="B80" s="374" t="s">
        <v>27</v>
      </c>
      <c r="C80" s="374">
        <f>SUM(C75:C78)</f>
        <v>3066</v>
      </c>
      <c r="D80" s="375">
        <f>SUM(D75:D78)</f>
        <v>4054.67</v>
      </c>
      <c r="E80" s="374">
        <f>SUM(E75:E78)</f>
        <v>24528</v>
      </c>
      <c r="F80" s="374">
        <f aca="true" t="shared" si="148" ref="F80:T80">SUM(F75:F78)</f>
        <v>2961</v>
      </c>
      <c r="G80" s="374">
        <f t="shared" si="148"/>
        <v>778</v>
      </c>
      <c r="H80" s="374">
        <f t="shared" si="148"/>
        <v>428</v>
      </c>
      <c r="I80" s="374">
        <f t="shared" si="148"/>
        <v>415</v>
      </c>
      <c r="J80" s="374">
        <f t="shared" si="148"/>
        <v>287</v>
      </c>
      <c r="K80" s="374">
        <f t="shared" si="148"/>
        <v>877.05</v>
      </c>
      <c r="L80" s="374">
        <f t="shared" si="148"/>
        <v>75</v>
      </c>
      <c r="M80" s="374">
        <f t="shared" si="148"/>
        <v>312.51</v>
      </c>
      <c r="N80" s="374">
        <f t="shared" si="148"/>
        <v>551</v>
      </c>
      <c r="O80" s="374">
        <f t="shared" si="148"/>
        <v>10</v>
      </c>
      <c r="P80" s="375">
        <f t="shared" si="148"/>
        <v>35.72</v>
      </c>
      <c r="Q80" s="374">
        <f t="shared" si="148"/>
        <v>1</v>
      </c>
      <c r="R80" s="375">
        <f t="shared" si="148"/>
        <v>1.05</v>
      </c>
      <c r="S80" s="374">
        <f t="shared" si="148"/>
        <v>18</v>
      </c>
      <c r="T80" s="32">
        <f t="shared" si="148"/>
        <v>111.53999999999999</v>
      </c>
      <c r="U80" s="375">
        <f t="shared" si="131"/>
        <v>2.446183953033268</v>
      </c>
      <c r="V80" s="375">
        <f t="shared" si="131"/>
        <v>7.7074089876611405</v>
      </c>
      <c r="W80" s="375">
        <f t="shared" si="131"/>
        <v>2.246412263535551</v>
      </c>
      <c r="X80" s="374">
        <f>SUM(X75:X78)</f>
        <v>360</v>
      </c>
      <c r="Y80" s="826">
        <f t="shared" si="132"/>
        <v>4.1668</v>
      </c>
      <c r="Z80" s="826">
        <f t="shared" si="133"/>
        <v>16.6672</v>
      </c>
      <c r="AA80" s="825">
        <f>SUM(AA75:AA78)</f>
        <v>9</v>
      </c>
      <c r="AC80" s="100"/>
      <c r="AD80" s="95" t="s">
        <v>27</v>
      </c>
      <c r="AE80" s="374">
        <f>SUM(AE75:AE78)</f>
        <v>3170</v>
      </c>
      <c r="AF80" s="374">
        <f>SUM(AF75:AF78)</f>
        <v>4206.75</v>
      </c>
      <c r="AG80" s="374">
        <f t="shared" si="134"/>
        <v>25360</v>
      </c>
      <c r="AH80" s="374">
        <f aca="true" t="shared" si="149" ref="AH80:AV80">SUM(AH75:AH78)</f>
        <v>7508</v>
      </c>
      <c r="AI80" s="374">
        <f t="shared" si="149"/>
        <v>412</v>
      </c>
      <c r="AJ80" s="374">
        <f t="shared" si="149"/>
        <v>332</v>
      </c>
      <c r="AK80" s="374">
        <f t="shared" si="149"/>
        <v>329</v>
      </c>
      <c r="AL80" s="374">
        <f t="shared" si="149"/>
        <v>1131</v>
      </c>
      <c r="AM80" s="375">
        <f t="shared" si="149"/>
        <v>2422.2</v>
      </c>
      <c r="AN80" s="374">
        <f t="shared" si="149"/>
        <v>404</v>
      </c>
      <c r="AO80" s="375">
        <f t="shared" si="149"/>
        <v>919.27</v>
      </c>
      <c r="AP80" s="374">
        <f t="shared" si="149"/>
        <v>1971</v>
      </c>
      <c r="AQ80" s="374">
        <f t="shared" si="149"/>
        <v>13</v>
      </c>
      <c r="AR80" s="375">
        <f t="shared" si="149"/>
        <v>17.53</v>
      </c>
      <c r="AS80" s="374">
        <f t="shared" si="149"/>
        <v>7</v>
      </c>
      <c r="AT80" s="375">
        <f t="shared" si="149"/>
        <v>6.42</v>
      </c>
      <c r="AU80" s="374">
        <f t="shared" si="149"/>
        <v>40</v>
      </c>
      <c r="AV80" s="375">
        <f t="shared" si="149"/>
        <v>297.21</v>
      </c>
      <c r="AW80" s="375">
        <f>SUM(AN80/AE80)*100</f>
        <v>12.744479495268138</v>
      </c>
      <c r="AX80" s="375">
        <f>SUM(AO80/AF80)*100</f>
        <v>21.85226124680573</v>
      </c>
      <c r="AY80" s="375">
        <f>SUM(AP80/AG80)*100</f>
        <v>7.7720820189274455</v>
      </c>
      <c r="AZ80" s="374">
        <f>SUM(AZ75:AZ78)</f>
        <v>227</v>
      </c>
      <c r="BA80" s="375">
        <f t="shared" si="136"/>
        <v>2.275420792079208</v>
      </c>
      <c r="BB80" s="375">
        <f t="shared" si="137"/>
        <v>9.101683168316832</v>
      </c>
      <c r="BC80" s="825">
        <f>SUM(BC75:BC78)</f>
        <v>7</v>
      </c>
      <c r="BD80" s="47"/>
      <c r="BE80" s="100"/>
      <c r="BF80" s="95" t="s">
        <v>27</v>
      </c>
      <c r="BG80" s="374">
        <f>SUM(BG75:BG78)</f>
        <v>4157</v>
      </c>
      <c r="BH80" s="375">
        <f>SUM(BH75:BH78)</f>
        <v>5507.59</v>
      </c>
      <c r="BI80" s="374">
        <f t="shared" si="143"/>
        <v>33256</v>
      </c>
      <c r="BJ80" s="374">
        <f aca="true" t="shared" si="150" ref="BJ80:BX80">SUM(BJ75:BJ78)</f>
        <v>10837</v>
      </c>
      <c r="BK80" s="374">
        <f t="shared" si="150"/>
        <v>1295</v>
      </c>
      <c r="BL80" s="374">
        <f t="shared" si="150"/>
        <v>1253</v>
      </c>
      <c r="BM80" s="374">
        <f t="shared" si="150"/>
        <v>1248</v>
      </c>
      <c r="BN80" s="374">
        <f t="shared" si="150"/>
        <v>1175</v>
      </c>
      <c r="BO80" s="375">
        <f t="shared" si="150"/>
        <v>3448.69</v>
      </c>
      <c r="BP80" s="374">
        <f t="shared" si="150"/>
        <v>377</v>
      </c>
      <c r="BQ80" s="375">
        <f t="shared" si="150"/>
        <v>1215.19</v>
      </c>
      <c r="BR80" s="374">
        <f t="shared" si="150"/>
        <v>2763</v>
      </c>
      <c r="BS80" s="374">
        <f t="shared" si="150"/>
        <v>20</v>
      </c>
      <c r="BT80" s="375">
        <f t="shared" si="150"/>
        <v>45.67</v>
      </c>
      <c r="BU80" s="374">
        <f t="shared" si="150"/>
        <v>12</v>
      </c>
      <c r="BV80" s="375">
        <f t="shared" si="150"/>
        <v>10.02</v>
      </c>
      <c r="BW80" s="374">
        <f t="shared" si="150"/>
        <v>60</v>
      </c>
      <c r="BX80" s="375">
        <f t="shared" si="150"/>
        <v>335.68</v>
      </c>
      <c r="BY80" s="375">
        <f>SUM(BP80/BG80)*100</f>
        <v>9.069040173201829</v>
      </c>
      <c r="BZ80" s="375">
        <f>SUM(BQ80/BH80)*100</f>
        <v>22.063915433066008</v>
      </c>
      <c r="CA80" s="375">
        <f>SUM(BR80/BI80)*100</f>
        <v>8.308275198460429</v>
      </c>
      <c r="CB80" s="374">
        <f>SUM(CB75:CB78)</f>
        <v>357</v>
      </c>
      <c r="CC80" s="775">
        <f>SUM(BQ80/BP80)</f>
        <v>3.223315649867374</v>
      </c>
      <c r="CD80" s="768">
        <f t="shared" si="139"/>
        <v>12.893262599469496</v>
      </c>
      <c r="CE80" s="825">
        <f>SUM(CE75:CE78)</f>
        <v>19</v>
      </c>
      <c r="CF80" s="45"/>
      <c r="CG80" s="839"/>
      <c r="CH80" s="332" t="s">
        <v>27</v>
      </c>
      <c r="CI80" s="730">
        <f>SUM(C80+AE80+BG80)</f>
        <v>10393</v>
      </c>
      <c r="CJ80" s="375">
        <f>SUM(D80+AF80+BH80)</f>
        <v>13769.01</v>
      </c>
      <c r="CK80" s="730">
        <f>SUM(E80+AG80+BI80)</f>
        <v>83144</v>
      </c>
      <c r="CL80" s="992">
        <f>SUM(CL75+CL76+CL77+CL78)</f>
        <v>21306</v>
      </c>
      <c r="CM80" s="992">
        <f aca="true" t="shared" si="151" ref="CM80:CZ80">SUM(CM75+CM76+CM77+CM78)</f>
        <v>2485</v>
      </c>
      <c r="CN80" s="992">
        <f t="shared" si="151"/>
        <v>2013</v>
      </c>
      <c r="CO80" s="992">
        <f t="shared" si="151"/>
        <v>1992</v>
      </c>
      <c r="CP80" s="992">
        <f t="shared" si="151"/>
        <v>2593</v>
      </c>
      <c r="CQ80" s="1021">
        <f t="shared" si="151"/>
        <v>6747.94</v>
      </c>
      <c r="CR80" s="992">
        <f t="shared" si="151"/>
        <v>856</v>
      </c>
      <c r="CS80" s="1021">
        <f t="shared" si="151"/>
        <v>2446.9700000000003</v>
      </c>
      <c r="CT80" s="992">
        <f t="shared" si="151"/>
        <v>5285</v>
      </c>
      <c r="CU80" s="992">
        <f t="shared" si="151"/>
        <v>43</v>
      </c>
      <c r="CV80" s="1021">
        <f t="shared" si="151"/>
        <v>98.92000000000002</v>
      </c>
      <c r="CW80" s="992">
        <f t="shared" si="151"/>
        <v>20</v>
      </c>
      <c r="CX80" s="1021">
        <f t="shared" si="151"/>
        <v>17.49</v>
      </c>
      <c r="CY80" s="992">
        <f t="shared" si="151"/>
        <v>118</v>
      </c>
      <c r="CZ80" s="731">
        <f t="shared" si="151"/>
        <v>744.43</v>
      </c>
      <c r="DA80" s="1021">
        <f t="shared" si="142"/>
        <v>8.236312902915424</v>
      </c>
      <c r="DB80" s="731">
        <f t="shared" si="142"/>
        <v>17.771575443695664</v>
      </c>
      <c r="DC80" s="1021">
        <f t="shared" si="142"/>
        <v>6.3564418358510535</v>
      </c>
      <c r="DD80" s="1023">
        <f>SUM(DD75:DD78)</f>
        <v>944</v>
      </c>
      <c r="DE80" s="995">
        <f>_xlfn.IFERROR(SUM(CS80/CR80),0)</f>
        <v>2.8586098130841124</v>
      </c>
      <c r="DF80" s="995">
        <f>_xlfn.IFERROR(SUM(CS80*4)/CR80,0)</f>
        <v>11.43443925233645</v>
      </c>
      <c r="DG80" s="996">
        <f>SUM(DG75:DG78)</f>
        <v>35</v>
      </c>
      <c r="DH80" s="1044">
        <f>SUM(DH75:DH78)</f>
        <v>0</v>
      </c>
      <c r="DI80" s="1212">
        <f>SUM(DI75:DI78)</f>
        <v>1947.2290000000003</v>
      </c>
      <c r="DK80" s="72"/>
    </row>
    <row r="81" spans="1:115" ht="42" customHeight="1" thickBot="1">
      <c r="A81" s="1115" t="s">
        <v>56</v>
      </c>
      <c r="B81" s="1116"/>
      <c r="C81" s="661"/>
      <c r="D81" s="662"/>
      <c r="E81" s="661"/>
      <c r="F81" s="661"/>
      <c r="G81" s="661"/>
      <c r="H81" s="663"/>
      <c r="I81" s="663"/>
      <c r="J81" s="788"/>
      <c r="K81" s="663"/>
      <c r="L81" s="882"/>
      <c r="M81" s="882"/>
      <c r="N81" s="882"/>
      <c r="O81" s="882"/>
      <c r="P81" s="882"/>
      <c r="Q81" s="882"/>
      <c r="R81" s="882"/>
      <c r="S81" s="882"/>
      <c r="T81" s="882"/>
      <c r="U81" s="662"/>
      <c r="V81" s="662"/>
      <c r="W81" s="662"/>
      <c r="X81" s="663"/>
      <c r="Y81" s="662"/>
      <c r="Z81" s="776"/>
      <c r="AA81" s="777"/>
      <c r="AC81" s="1492" t="s">
        <v>56</v>
      </c>
      <c r="AD81" s="1492"/>
      <c r="AE81" s="661"/>
      <c r="AF81" s="662"/>
      <c r="AG81" s="661"/>
      <c r="AH81" s="663"/>
      <c r="AI81" s="663"/>
      <c r="AJ81" s="663"/>
      <c r="AK81" s="663"/>
      <c r="AL81" s="663"/>
      <c r="AM81" s="663"/>
      <c r="AN81" s="882"/>
      <c r="AO81" s="882"/>
      <c r="AP81" s="882"/>
      <c r="AQ81" s="882"/>
      <c r="AR81" s="882"/>
      <c r="AS81" s="882"/>
      <c r="AT81" s="882"/>
      <c r="AU81" s="882"/>
      <c r="AV81" s="882"/>
      <c r="AW81" s="828"/>
      <c r="AX81" s="662"/>
      <c r="AY81" s="662"/>
      <c r="AZ81" s="663"/>
      <c r="BA81" s="662"/>
      <c r="BB81" s="776"/>
      <c r="BC81" s="777"/>
      <c r="BD81" s="46"/>
      <c r="BE81" s="1503" t="s">
        <v>56</v>
      </c>
      <c r="BF81" s="1503"/>
      <c r="BG81" s="661"/>
      <c r="BH81" s="662"/>
      <c r="BI81" s="661"/>
      <c r="BJ81" s="663"/>
      <c r="BK81" s="663"/>
      <c r="BL81" s="663"/>
      <c r="BM81" s="663"/>
      <c r="BN81" s="663"/>
      <c r="BO81" s="663"/>
      <c r="BP81" s="882"/>
      <c r="BQ81" s="882"/>
      <c r="BR81" s="882"/>
      <c r="BS81" s="882"/>
      <c r="BT81" s="882"/>
      <c r="BU81" s="882"/>
      <c r="BV81" s="882"/>
      <c r="BW81" s="882"/>
      <c r="BX81" s="882"/>
      <c r="BY81" s="662"/>
      <c r="BZ81" s="662"/>
      <c r="CA81" s="662"/>
      <c r="CB81" s="663"/>
      <c r="CC81" s="662"/>
      <c r="CD81" s="776"/>
      <c r="CE81" s="777"/>
      <c r="CF81" s="50"/>
      <c r="CG81" s="1527" t="s">
        <v>56</v>
      </c>
      <c r="CH81" s="1519"/>
      <c r="CI81" s="733"/>
      <c r="CJ81" s="734"/>
      <c r="CK81" s="733"/>
      <c r="CL81" s="1013"/>
      <c r="CM81" s="1013"/>
      <c r="CN81" s="1013"/>
      <c r="CO81" s="1013"/>
      <c r="CP81" s="1013"/>
      <c r="CQ81" s="1014"/>
      <c r="CR81" s="1015"/>
      <c r="CS81" s="1016"/>
      <c r="CT81" s="1015"/>
      <c r="CU81" s="1015"/>
      <c r="CV81" s="1016"/>
      <c r="CW81" s="1015"/>
      <c r="CX81" s="1016"/>
      <c r="CY81" s="1015"/>
      <c r="CZ81" s="1016"/>
      <c r="DA81" s="1014"/>
      <c r="DB81" s="1014"/>
      <c r="DC81" s="1014"/>
      <c r="DD81" s="1013"/>
      <c r="DE81" s="1014"/>
      <c r="DF81" s="1020"/>
      <c r="DG81" s="1018"/>
      <c r="DH81" s="1014"/>
      <c r="DI81" s="736"/>
      <c r="DK81" s="72"/>
    </row>
    <row r="82" spans="1:115" ht="42" customHeight="1" thickBot="1">
      <c r="A82" s="755">
        <v>1</v>
      </c>
      <c r="B82" s="657" t="s">
        <v>57</v>
      </c>
      <c r="C82" s="755">
        <v>972</v>
      </c>
      <c r="D82" s="658">
        <v>1356.03</v>
      </c>
      <c r="E82" s="755">
        <f>SUM(C82*8)</f>
        <v>7776</v>
      </c>
      <c r="F82" s="755">
        <v>243</v>
      </c>
      <c r="G82" s="755">
        <v>13</v>
      </c>
      <c r="H82" s="755">
        <v>11</v>
      </c>
      <c r="I82" s="755">
        <v>5</v>
      </c>
      <c r="J82" s="755">
        <v>3</v>
      </c>
      <c r="K82" s="658">
        <v>5</v>
      </c>
      <c r="L82" s="877">
        <v>2</v>
      </c>
      <c r="M82" s="878">
        <v>3.5</v>
      </c>
      <c r="N82" s="877">
        <v>24</v>
      </c>
      <c r="O82" s="877"/>
      <c r="P82" s="877"/>
      <c r="Q82" s="877"/>
      <c r="R82" s="877"/>
      <c r="S82" s="877"/>
      <c r="T82" s="877"/>
      <c r="U82" s="658">
        <f aca="true" t="shared" si="152" ref="U82:U91">SUM(L82/C82)*100</f>
        <v>0.205761316872428</v>
      </c>
      <c r="V82" s="658">
        <f aca="true" t="shared" si="153" ref="V82:V91">SUM(M82/D82)*100</f>
        <v>0.25810638407704845</v>
      </c>
      <c r="W82" s="658">
        <f aca="true" t="shared" si="154" ref="W82:W91">SUM(N82/E82)*100</f>
        <v>0.30864197530864196</v>
      </c>
      <c r="X82" s="755"/>
      <c r="Y82" s="658">
        <f>SUM(M82/L82)</f>
        <v>1.75</v>
      </c>
      <c r="Z82" s="771">
        <f>SUM(M82*4)/L82</f>
        <v>7</v>
      </c>
      <c r="AA82" s="772"/>
      <c r="AC82" s="755">
        <v>1</v>
      </c>
      <c r="AD82" s="657" t="s">
        <v>57</v>
      </c>
      <c r="AE82" s="755">
        <v>972</v>
      </c>
      <c r="AF82" s="658">
        <v>1356.03</v>
      </c>
      <c r="AG82" s="755">
        <f t="shared" si="134"/>
        <v>7776</v>
      </c>
      <c r="AH82" s="755">
        <v>405</v>
      </c>
      <c r="AI82" s="755">
        <v>72</v>
      </c>
      <c r="AJ82" s="755">
        <v>27</v>
      </c>
      <c r="AK82" s="755">
        <v>0</v>
      </c>
      <c r="AL82" s="755">
        <v>91</v>
      </c>
      <c r="AM82" s="658">
        <v>444.05</v>
      </c>
      <c r="AN82" s="877">
        <v>13</v>
      </c>
      <c r="AO82" s="878">
        <v>37.16</v>
      </c>
      <c r="AP82" s="877">
        <v>81</v>
      </c>
      <c r="AQ82" s="877"/>
      <c r="AR82" s="877"/>
      <c r="AS82" s="877"/>
      <c r="AT82" s="877"/>
      <c r="AU82" s="877"/>
      <c r="AV82" s="877"/>
      <c r="AW82" s="658">
        <v>0</v>
      </c>
      <c r="AX82" s="658">
        <f aca="true" t="shared" si="155" ref="AX82:AY85">SUM(AO82/AF82)*100</f>
        <v>2.7403523520866053</v>
      </c>
      <c r="AY82" s="658">
        <f t="shared" si="155"/>
        <v>1.0416666666666665</v>
      </c>
      <c r="AZ82" s="755"/>
      <c r="BA82" s="658">
        <f t="shared" si="136"/>
        <v>2.858461538461538</v>
      </c>
      <c r="BB82" s="771">
        <f>SUM(AO82*4)/AN82</f>
        <v>11.433846153846153</v>
      </c>
      <c r="BC82" s="772"/>
      <c r="BD82" s="46"/>
      <c r="BE82" s="755">
        <v>1</v>
      </c>
      <c r="BF82" s="657" t="s">
        <v>57</v>
      </c>
      <c r="BG82" s="755">
        <v>1294</v>
      </c>
      <c r="BH82" s="658">
        <v>1808.06</v>
      </c>
      <c r="BI82" s="755">
        <f t="shared" si="143"/>
        <v>10352</v>
      </c>
      <c r="BJ82" s="755">
        <v>794</v>
      </c>
      <c r="BK82" s="755">
        <v>196</v>
      </c>
      <c r="BL82" s="755"/>
      <c r="BM82" s="755"/>
      <c r="BN82" s="755">
        <v>448</v>
      </c>
      <c r="BO82" s="658">
        <v>773.55</v>
      </c>
      <c r="BP82" s="877">
        <v>8</v>
      </c>
      <c r="BQ82" s="878">
        <v>29</v>
      </c>
      <c r="BR82" s="877"/>
      <c r="BS82" s="877"/>
      <c r="BT82" s="877"/>
      <c r="BU82" s="877"/>
      <c r="BV82" s="877"/>
      <c r="BW82" s="877"/>
      <c r="BX82" s="878"/>
      <c r="BY82" s="658">
        <f aca="true" t="shared" si="156" ref="BY82:CA85">SUM(BP82/BG82)*100</f>
        <v>0.6182380216383307</v>
      </c>
      <c r="BZ82" s="658">
        <f t="shared" si="156"/>
        <v>1.6039290731502274</v>
      </c>
      <c r="CA82" s="658">
        <f t="shared" si="156"/>
        <v>0</v>
      </c>
      <c r="CB82" s="755"/>
      <c r="CC82" s="658">
        <f>SUM(BQ82/BP82)</f>
        <v>3.625</v>
      </c>
      <c r="CD82" s="771">
        <f>SUM(BQ82*4)/BP82</f>
        <v>14.5</v>
      </c>
      <c r="CE82" s="772"/>
      <c r="CF82" s="44"/>
      <c r="CG82" s="719">
        <v>1</v>
      </c>
      <c r="CH82" s="128" t="s">
        <v>57</v>
      </c>
      <c r="CI82" s="127">
        <f aca="true" t="shared" si="157" ref="CI82:CL89">SUM(C82+AE82+BG82)</f>
        <v>3238</v>
      </c>
      <c r="CJ82" s="720">
        <f t="shared" si="157"/>
        <v>4520.12</v>
      </c>
      <c r="CK82" s="127">
        <f t="shared" si="157"/>
        <v>25904</v>
      </c>
      <c r="CL82" s="998">
        <f t="shared" si="157"/>
        <v>1442</v>
      </c>
      <c r="CM82" s="998">
        <f aca="true" t="shared" si="158" ref="CM82:CZ88">SUM(G82+AI82+BK82)</f>
        <v>281</v>
      </c>
      <c r="CN82" s="998">
        <f t="shared" si="158"/>
        <v>38</v>
      </c>
      <c r="CO82" s="998">
        <f t="shared" si="158"/>
        <v>5</v>
      </c>
      <c r="CP82" s="998">
        <f t="shared" si="158"/>
        <v>542</v>
      </c>
      <c r="CQ82" s="999">
        <f t="shared" si="158"/>
        <v>1222.6</v>
      </c>
      <c r="CR82" s="998">
        <f t="shared" si="158"/>
        <v>23</v>
      </c>
      <c r="CS82" s="999">
        <f t="shared" si="158"/>
        <v>69.66</v>
      </c>
      <c r="CT82" s="998">
        <f t="shared" si="158"/>
        <v>105</v>
      </c>
      <c r="CU82" s="998">
        <f t="shared" si="158"/>
        <v>0</v>
      </c>
      <c r="CV82" s="999">
        <f t="shared" si="158"/>
        <v>0</v>
      </c>
      <c r="CW82" s="998">
        <f t="shared" si="158"/>
        <v>0</v>
      </c>
      <c r="CX82" s="999">
        <f t="shared" si="158"/>
        <v>0</v>
      </c>
      <c r="CY82" s="998">
        <f t="shared" si="158"/>
        <v>0</v>
      </c>
      <c r="CZ82" s="999">
        <f t="shared" si="158"/>
        <v>0</v>
      </c>
      <c r="DA82" s="999">
        <f aca="true" t="shared" si="159" ref="DA82:DA91">SUM(CR82/CI82)*100</f>
        <v>0.7103150092649784</v>
      </c>
      <c r="DB82" s="999">
        <f aca="true" t="shared" si="160" ref="DB82:DB91">SUM(CS82/CJ82)*100</f>
        <v>1.5411095280656266</v>
      </c>
      <c r="DC82" s="999">
        <f aca="true" t="shared" si="161" ref="DC82:DC91">SUM(CT82/CK82)*100</f>
        <v>0.40534280420012353</v>
      </c>
      <c r="DD82" s="998">
        <f aca="true" t="shared" si="162" ref="DD82:DD88">SUM(X82+AZ82+CB82)</f>
        <v>0</v>
      </c>
      <c r="DE82" s="1012">
        <f>_xlfn.IFERROR(SUM(CS82/CR82),0)</f>
        <v>3.028695652173913</v>
      </c>
      <c r="DF82" s="1003">
        <f>_xlfn.IFERROR(SUM(CS82*4)/CR82,0)</f>
        <v>12.114782608695652</v>
      </c>
      <c r="DG82" s="1004">
        <f aca="true" t="shared" si="163" ref="DG82:DG88">SUM(AA82+BC82+CE82)</f>
        <v>0</v>
      </c>
      <c r="DH82" s="999"/>
      <c r="DI82" s="721">
        <f>SUM('Finance statement'!I51)</f>
        <v>1047.07</v>
      </c>
      <c r="DK82" s="72"/>
    </row>
    <row r="83" spans="1:115" ht="42" customHeight="1" thickBot="1">
      <c r="A83" s="755">
        <v>2</v>
      </c>
      <c r="B83" s="575" t="s">
        <v>58</v>
      </c>
      <c r="C83" s="755">
        <v>2321</v>
      </c>
      <c r="D83" s="658">
        <v>3051.13</v>
      </c>
      <c r="E83" s="755">
        <f aca="true" t="shared" si="164" ref="E83:E88">SUM(C83*8)</f>
        <v>18568</v>
      </c>
      <c r="F83" s="755">
        <v>464</v>
      </c>
      <c r="G83" s="755">
        <v>450</v>
      </c>
      <c r="H83" s="755">
        <v>411</v>
      </c>
      <c r="I83" s="755">
        <v>324</v>
      </c>
      <c r="J83" s="755">
        <v>39</v>
      </c>
      <c r="K83" s="658">
        <v>200.26</v>
      </c>
      <c r="L83" s="755">
        <v>39</v>
      </c>
      <c r="M83" s="658">
        <v>200.26</v>
      </c>
      <c r="N83" s="877">
        <v>312</v>
      </c>
      <c r="O83" s="877">
        <v>2</v>
      </c>
      <c r="P83" s="878">
        <v>5.25</v>
      </c>
      <c r="Q83" s="877">
        <v>3</v>
      </c>
      <c r="R83" s="877">
        <v>10.5</v>
      </c>
      <c r="S83" s="877">
        <v>12</v>
      </c>
      <c r="T83" s="877">
        <v>82.25</v>
      </c>
      <c r="U83" s="658">
        <f t="shared" si="152"/>
        <v>1.680310211115898</v>
      </c>
      <c r="V83" s="658">
        <f t="shared" si="153"/>
        <v>6.563469927535044</v>
      </c>
      <c r="W83" s="658">
        <f t="shared" si="154"/>
        <v>1.680310211115898</v>
      </c>
      <c r="X83" s="755">
        <v>142</v>
      </c>
      <c r="Y83" s="658">
        <v>1</v>
      </c>
      <c r="Z83" s="771">
        <f aca="true" t="shared" si="165" ref="Z83:Z88">SUM(M83*4)/L83</f>
        <v>20.53948717948718</v>
      </c>
      <c r="AA83" s="772"/>
      <c r="AC83" s="755">
        <v>2</v>
      </c>
      <c r="AD83" s="657" t="s">
        <v>58</v>
      </c>
      <c r="AE83" s="755">
        <v>2321</v>
      </c>
      <c r="AF83" s="658">
        <v>3051.12</v>
      </c>
      <c r="AG83" s="755">
        <f t="shared" si="134"/>
        <v>18568</v>
      </c>
      <c r="AH83" s="755">
        <v>599</v>
      </c>
      <c r="AI83" s="755">
        <v>599</v>
      </c>
      <c r="AJ83" s="755">
        <v>510</v>
      </c>
      <c r="AK83" s="755">
        <v>409</v>
      </c>
      <c r="AL83" s="755">
        <v>34</v>
      </c>
      <c r="AM83" s="658">
        <v>55.85</v>
      </c>
      <c r="AN83" s="877">
        <v>34</v>
      </c>
      <c r="AO83" s="878">
        <v>55.85</v>
      </c>
      <c r="AP83" s="877">
        <v>272</v>
      </c>
      <c r="AQ83" s="877"/>
      <c r="AR83" s="877"/>
      <c r="AS83" s="877"/>
      <c r="AT83" s="877"/>
      <c r="AU83" s="877"/>
      <c r="AV83" s="877"/>
      <c r="AW83" s="658">
        <f>SUM(AN83/AE83)*100</f>
        <v>1.4648858250753987</v>
      </c>
      <c r="AX83" s="658">
        <f t="shared" si="155"/>
        <v>1.8304753664228217</v>
      </c>
      <c r="AY83" s="658">
        <f t="shared" si="155"/>
        <v>1.4648858250753987</v>
      </c>
      <c r="AZ83" s="755">
        <v>221</v>
      </c>
      <c r="BA83" s="658">
        <f t="shared" si="136"/>
        <v>1.6426470588235293</v>
      </c>
      <c r="BB83" s="771">
        <f aca="true" t="shared" si="166" ref="BB83:BB91">SUM(AO83*4)/AN83</f>
        <v>6.570588235294117</v>
      </c>
      <c r="BC83" s="772"/>
      <c r="BD83" s="46"/>
      <c r="BE83" s="755">
        <v>2</v>
      </c>
      <c r="BF83" s="575" t="s">
        <v>58</v>
      </c>
      <c r="BG83" s="755">
        <v>3094</v>
      </c>
      <c r="BH83" s="658">
        <v>4068.17</v>
      </c>
      <c r="BI83" s="755">
        <f t="shared" si="143"/>
        <v>24752</v>
      </c>
      <c r="BJ83" s="755">
        <v>1250</v>
      </c>
      <c r="BK83" s="755">
        <v>1250</v>
      </c>
      <c r="BL83" s="755">
        <v>959</v>
      </c>
      <c r="BM83" s="755">
        <v>628</v>
      </c>
      <c r="BN83" s="755">
        <v>297</v>
      </c>
      <c r="BO83" s="658">
        <v>858.16</v>
      </c>
      <c r="BP83" s="755">
        <v>297</v>
      </c>
      <c r="BQ83" s="658">
        <v>858.16</v>
      </c>
      <c r="BR83" s="877">
        <v>2376</v>
      </c>
      <c r="BS83" s="877">
        <v>8</v>
      </c>
      <c r="BT83" s="877">
        <v>17.7</v>
      </c>
      <c r="BU83" s="877">
        <v>3</v>
      </c>
      <c r="BV83" s="877">
        <v>10.15</v>
      </c>
      <c r="BW83" s="877">
        <v>69</v>
      </c>
      <c r="BX83" s="877">
        <v>241.35</v>
      </c>
      <c r="BY83" s="658">
        <f t="shared" si="156"/>
        <v>9.59922430510666</v>
      </c>
      <c r="BZ83" s="658">
        <f t="shared" si="156"/>
        <v>21.09449703429306</v>
      </c>
      <c r="CA83" s="658">
        <f t="shared" si="156"/>
        <v>9.59922430510666</v>
      </c>
      <c r="CB83" s="755">
        <v>215</v>
      </c>
      <c r="CC83" s="658">
        <f>SUM(BQ83/BP83)</f>
        <v>2.8894276094276092</v>
      </c>
      <c r="CD83" s="771">
        <f aca="true" t="shared" si="167" ref="CD83:CD89">SUM(BQ83*4)/BP83</f>
        <v>11.557710437710437</v>
      </c>
      <c r="CE83" s="772"/>
      <c r="CF83" s="44"/>
      <c r="CG83" s="719">
        <v>2</v>
      </c>
      <c r="CH83" s="657" t="s">
        <v>58</v>
      </c>
      <c r="CI83" s="127">
        <f t="shared" si="157"/>
        <v>7736</v>
      </c>
      <c r="CJ83" s="658">
        <f t="shared" si="157"/>
        <v>10170.42</v>
      </c>
      <c r="CK83" s="127">
        <f t="shared" si="157"/>
        <v>61888</v>
      </c>
      <c r="CL83" s="998">
        <f t="shared" si="157"/>
        <v>2313</v>
      </c>
      <c r="CM83" s="998">
        <f t="shared" si="158"/>
        <v>2299</v>
      </c>
      <c r="CN83" s="998">
        <f t="shared" si="158"/>
        <v>1880</v>
      </c>
      <c r="CO83" s="998">
        <f t="shared" si="158"/>
        <v>1361</v>
      </c>
      <c r="CP83" s="998">
        <f t="shared" si="158"/>
        <v>370</v>
      </c>
      <c r="CQ83" s="999">
        <f t="shared" si="158"/>
        <v>1114.27</v>
      </c>
      <c r="CR83" s="998">
        <f t="shared" si="158"/>
        <v>370</v>
      </c>
      <c r="CS83" s="999">
        <f t="shared" si="158"/>
        <v>1114.27</v>
      </c>
      <c r="CT83" s="998">
        <f t="shared" si="158"/>
        <v>2960</v>
      </c>
      <c r="CU83" s="998">
        <f t="shared" si="158"/>
        <v>10</v>
      </c>
      <c r="CV83" s="999">
        <f t="shared" si="158"/>
        <v>22.95</v>
      </c>
      <c r="CW83" s="998">
        <f t="shared" si="158"/>
        <v>6</v>
      </c>
      <c r="CX83" s="999">
        <f t="shared" si="158"/>
        <v>20.65</v>
      </c>
      <c r="CY83" s="998">
        <f t="shared" si="158"/>
        <v>81</v>
      </c>
      <c r="CZ83" s="720">
        <f t="shared" si="158"/>
        <v>323.6</v>
      </c>
      <c r="DA83" s="999">
        <f t="shared" si="159"/>
        <v>4.782833505687694</v>
      </c>
      <c r="DB83" s="720">
        <f t="shared" si="160"/>
        <v>10.95598805162422</v>
      </c>
      <c r="DC83" s="999">
        <f t="shared" si="161"/>
        <v>4.782833505687694</v>
      </c>
      <c r="DD83" s="998">
        <f t="shared" si="162"/>
        <v>578</v>
      </c>
      <c r="DE83" s="1012">
        <f>_xlfn.IFERROR(SUM(CS83/CR83),0)</f>
        <v>3.0115405405405404</v>
      </c>
      <c r="DF83" s="1003">
        <f>_xlfn.IFERROR(SUM(CS83*4)/CR83,0)</f>
        <v>12.046162162162162</v>
      </c>
      <c r="DG83" s="1004">
        <f t="shared" si="163"/>
        <v>0</v>
      </c>
      <c r="DH83" s="999"/>
      <c r="DI83" s="721">
        <f>SUM('Finance statement'!I52)</f>
        <v>2544.290000000001</v>
      </c>
      <c r="DK83" s="72"/>
    </row>
    <row r="84" spans="1:115" ht="42" customHeight="1">
      <c r="A84" s="755">
        <v>3</v>
      </c>
      <c r="B84" s="657" t="s">
        <v>59</v>
      </c>
      <c r="C84" s="755">
        <v>540</v>
      </c>
      <c r="D84" s="658">
        <v>673.81</v>
      </c>
      <c r="E84" s="755">
        <f t="shared" si="164"/>
        <v>4320</v>
      </c>
      <c r="F84" s="755">
        <v>681</v>
      </c>
      <c r="G84" s="755">
        <v>332</v>
      </c>
      <c r="H84" s="755">
        <v>212</v>
      </c>
      <c r="I84" s="755">
        <v>102</v>
      </c>
      <c r="J84" s="755">
        <v>65</v>
      </c>
      <c r="K84" s="658">
        <v>144.96</v>
      </c>
      <c r="L84" s="877">
        <v>65</v>
      </c>
      <c r="M84" s="878">
        <v>144.96</v>
      </c>
      <c r="N84" s="877">
        <v>431</v>
      </c>
      <c r="O84" s="877">
        <v>8</v>
      </c>
      <c r="P84" s="877">
        <v>11.2</v>
      </c>
      <c r="Q84" s="877">
        <v>3</v>
      </c>
      <c r="R84" s="877">
        <v>3.85</v>
      </c>
      <c r="S84" s="877">
        <v>15</v>
      </c>
      <c r="T84" s="877">
        <v>28.45</v>
      </c>
      <c r="U84" s="658">
        <f t="shared" si="152"/>
        <v>12.037037037037036</v>
      </c>
      <c r="V84" s="658">
        <f t="shared" si="153"/>
        <v>21.51348302934062</v>
      </c>
      <c r="W84" s="658">
        <f t="shared" si="154"/>
        <v>9.976851851851851</v>
      </c>
      <c r="X84" s="755">
        <v>496</v>
      </c>
      <c r="Y84" s="658">
        <f aca="true" t="shared" si="168" ref="Y84:Y91">SUM(M84/L84)</f>
        <v>2.230153846153846</v>
      </c>
      <c r="Z84" s="771">
        <f t="shared" si="165"/>
        <v>8.920615384615385</v>
      </c>
      <c r="AA84" s="772"/>
      <c r="AC84" s="755">
        <v>3</v>
      </c>
      <c r="AD84" s="657" t="s">
        <v>59</v>
      </c>
      <c r="AE84" s="755">
        <v>540</v>
      </c>
      <c r="AF84" s="658">
        <v>673.81</v>
      </c>
      <c r="AG84" s="755">
        <f t="shared" si="134"/>
        <v>4320</v>
      </c>
      <c r="AH84" s="755">
        <v>636</v>
      </c>
      <c r="AI84" s="755">
        <v>345</v>
      </c>
      <c r="AJ84" s="755">
        <v>253</v>
      </c>
      <c r="AK84" s="755">
        <v>0</v>
      </c>
      <c r="AL84" s="755">
        <v>87</v>
      </c>
      <c r="AM84" s="658">
        <v>184.91</v>
      </c>
      <c r="AN84" s="877">
        <v>55</v>
      </c>
      <c r="AO84" s="878">
        <v>141.31</v>
      </c>
      <c r="AP84" s="877">
        <v>301</v>
      </c>
      <c r="AQ84" s="877">
        <v>2</v>
      </c>
      <c r="AR84" s="877">
        <v>1.75</v>
      </c>
      <c r="AS84" s="877"/>
      <c r="AT84" s="877"/>
      <c r="AU84" s="877">
        <v>9</v>
      </c>
      <c r="AV84" s="877">
        <v>19.45</v>
      </c>
      <c r="AW84" s="658">
        <f>SUM(AN84/AE84)*100</f>
        <v>10.185185185185185</v>
      </c>
      <c r="AX84" s="658">
        <f t="shared" si="155"/>
        <v>20.97178729909025</v>
      </c>
      <c r="AY84" s="658">
        <f t="shared" si="155"/>
        <v>6.9675925925925934</v>
      </c>
      <c r="AZ84" s="755"/>
      <c r="BA84" s="658">
        <f t="shared" si="136"/>
        <v>2.569272727272727</v>
      </c>
      <c r="BB84" s="771">
        <f t="shared" si="166"/>
        <v>10.277090909090909</v>
      </c>
      <c r="BC84" s="772"/>
      <c r="BD84" s="46"/>
      <c r="BE84" s="755">
        <v>3</v>
      </c>
      <c r="BF84" s="657" t="s">
        <v>59</v>
      </c>
      <c r="BG84" s="755">
        <v>721</v>
      </c>
      <c r="BH84" s="658">
        <v>898.416</v>
      </c>
      <c r="BI84" s="755">
        <f t="shared" si="143"/>
        <v>5768</v>
      </c>
      <c r="BJ84" s="755">
        <v>1295</v>
      </c>
      <c r="BK84" s="755">
        <v>704</v>
      </c>
      <c r="BL84" s="755">
        <v>520</v>
      </c>
      <c r="BM84" s="755">
        <v>147</v>
      </c>
      <c r="BN84" s="755">
        <v>256</v>
      </c>
      <c r="BO84" s="658">
        <v>356.33</v>
      </c>
      <c r="BP84" s="877">
        <v>256</v>
      </c>
      <c r="BQ84" s="878">
        <v>356.33</v>
      </c>
      <c r="BR84" s="877">
        <v>1328</v>
      </c>
      <c r="BS84" s="877">
        <v>19</v>
      </c>
      <c r="BT84" s="877">
        <v>24.4</v>
      </c>
      <c r="BU84" s="877">
        <v>6</v>
      </c>
      <c r="BV84" s="877">
        <v>7.75</v>
      </c>
      <c r="BW84" s="877">
        <v>53</v>
      </c>
      <c r="BX84" s="877">
        <v>78.45</v>
      </c>
      <c r="BY84" s="658">
        <f t="shared" si="156"/>
        <v>35.50624133148405</v>
      </c>
      <c r="BZ84" s="658">
        <f t="shared" si="156"/>
        <v>39.66202739042937</v>
      </c>
      <c r="CA84" s="658">
        <f t="shared" si="156"/>
        <v>23.02357836338419</v>
      </c>
      <c r="CB84" s="755"/>
      <c r="CC84" s="658">
        <f>SUM(BQ84/BP84)</f>
        <v>1.3919140625</v>
      </c>
      <c r="CD84" s="771">
        <f t="shared" si="167"/>
        <v>5.56765625</v>
      </c>
      <c r="CE84" s="772"/>
      <c r="CF84" s="44"/>
      <c r="CG84" s="719">
        <v>3</v>
      </c>
      <c r="CH84" s="128" t="s">
        <v>59</v>
      </c>
      <c r="CI84" s="127">
        <f t="shared" si="157"/>
        <v>1801</v>
      </c>
      <c r="CJ84" s="720">
        <f t="shared" si="157"/>
        <v>2246.036</v>
      </c>
      <c r="CK84" s="127">
        <f t="shared" si="157"/>
        <v>14408</v>
      </c>
      <c r="CL84" s="998">
        <f>SUM(F84+AH84+BJ84)</f>
        <v>2612</v>
      </c>
      <c r="CM84" s="998">
        <f t="shared" si="158"/>
        <v>1381</v>
      </c>
      <c r="CN84" s="998">
        <f t="shared" si="158"/>
        <v>985</v>
      </c>
      <c r="CO84" s="998">
        <f t="shared" si="158"/>
        <v>249</v>
      </c>
      <c r="CP84" s="998">
        <f t="shared" si="158"/>
        <v>408</v>
      </c>
      <c r="CQ84" s="999">
        <f t="shared" si="158"/>
        <v>686.2</v>
      </c>
      <c r="CR84" s="998">
        <f t="shared" si="158"/>
        <v>376</v>
      </c>
      <c r="CS84" s="999">
        <f t="shared" si="158"/>
        <v>642.5999999999999</v>
      </c>
      <c r="CT84" s="998">
        <f t="shared" si="158"/>
        <v>2060</v>
      </c>
      <c r="CU84" s="998">
        <f t="shared" si="158"/>
        <v>29</v>
      </c>
      <c r="CV84" s="999">
        <f t="shared" si="158"/>
        <v>37.349999999999994</v>
      </c>
      <c r="CW84" s="998">
        <f t="shared" si="158"/>
        <v>9</v>
      </c>
      <c r="CX84" s="999">
        <f t="shared" si="158"/>
        <v>11.6</v>
      </c>
      <c r="CY84" s="998">
        <f t="shared" si="158"/>
        <v>77</v>
      </c>
      <c r="CZ84" s="720">
        <f t="shared" si="158"/>
        <v>126.35</v>
      </c>
      <c r="DA84" s="999">
        <f t="shared" si="159"/>
        <v>20.87729039422543</v>
      </c>
      <c r="DB84" s="720">
        <f t="shared" si="160"/>
        <v>28.610405176052385</v>
      </c>
      <c r="DC84" s="720">
        <f t="shared" si="161"/>
        <v>14.297612437534704</v>
      </c>
      <c r="DD84" s="998">
        <f t="shared" si="162"/>
        <v>496</v>
      </c>
      <c r="DE84" s="999">
        <f>_xlfn.IFERROR(SUM(CS84/CR84),0)</f>
        <v>1.709042553191489</v>
      </c>
      <c r="DF84" s="1003">
        <f>_xlfn.IFERROR(SUM(CS84*4)/CR84,0)</f>
        <v>6.836170212765956</v>
      </c>
      <c r="DG84" s="1004">
        <f t="shared" si="163"/>
        <v>0</v>
      </c>
      <c r="DH84" s="999"/>
      <c r="DI84" s="721">
        <f>SUM('Finance statement'!I53)</f>
        <v>117.15000000000055</v>
      </c>
      <c r="DK84" s="72"/>
    </row>
    <row r="85" spans="1:115" ht="42" customHeight="1">
      <c r="A85" s="755">
        <v>4</v>
      </c>
      <c r="B85" s="575" t="s">
        <v>60</v>
      </c>
      <c r="C85" s="755">
        <v>1203</v>
      </c>
      <c r="D85" s="658">
        <v>1659.26</v>
      </c>
      <c r="E85" s="755">
        <f t="shared" si="164"/>
        <v>9624</v>
      </c>
      <c r="F85" s="755">
        <v>1308</v>
      </c>
      <c r="G85" s="755">
        <v>905</v>
      </c>
      <c r="H85" s="755">
        <v>522</v>
      </c>
      <c r="I85" s="755">
        <v>187</v>
      </c>
      <c r="J85" s="755">
        <v>46</v>
      </c>
      <c r="K85" s="658">
        <v>312.74</v>
      </c>
      <c r="L85" s="877">
        <v>34</v>
      </c>
      <c r="M85" s="878">
        <v>171.88</v>
      </c>
      <c r="N85" s="877">
        <v>340</v>
      </c>
      <c r="O85" s="877">
        <v>4</v>
      </c>
      <c r="P85" s="877">
        <v>10.3</v>
      </c>
      <c r="Q85" s="877"/>
      <c r="R85" s="877"/>
      <c r="S85" s="877">
        <v>7</v>
      </c>
      <c r="T85" s="877">
        <v>40.25</v>
      </c>
      <c r="U85" s="658">
        <f t="shared" si="152"/>
        <v>2.826267664172901</v>
      </c>
      <c r="V85" s="658">
        <f t="shared" si="153"/>
        <v>10.358834661234525</v>
      </c>
      <c r="W85" s="658">
        <f t="shared" si="154"/>
        <v>3.5328345802161265</v>
      </c>
      <c r="X85" s="755">
        <v>66</v>
      </c>
      <c r="Y85" s="658">
        <f t="shared" si="168"/>
        <v>5.055294117647058</v>
      </c>
      <c r="Z85" s="771">
        <f t="shared" si="165"/>
        <v>20.221176470588233</v>
      </c>
      <c r="AA85" s="772"/>
      <c r="AC85" s="755">
        <v>4</v>
      </c>
      <c r="AD85" s="657" t="s">
        <v>60</v>
      </c>
      <c r="AE85" s="755">
        <v>3714</v>
      </c>
      <c r="AF85" s="658">
        <v>5122.07</v>
      </c>
      <c r="AG85" s="755">
        <f t="shared" si="134"/>
        <v>29712</v>
      </c>
      <c r="AH85" s="755">
        <v>10312</v>
      </c>
      <c r="AI85" s="755">
        <v>4216</v>
      </c>
      <c r="AJ85" s="755">
        <v>2426</v>
      </c>
      <c r="AK85" s="755">
        <v>1367</v>
      </c>
      <c r="AL85" s="755">
        <v>491</v>
      </c>
      <c r="AM85" s="658">
        <v>1432.61</v>
      </c>
      <c r="AN85" s="877">
        <v>290</v>
      </c>
      <c r="AO85" s="878">
        <v>817.75</v>
      </c>
      <c r="AP85" s="877">
        <v>2900</v>
      </c>
      <c r="AQ85" s="877">
        <v>15</v>
      </c>
      <c r="AR85" s="878">
        <v>37.5</v>
      </c>
      <c r="AS85" s="877"/>
      <c r="AT85" s="877"/>
      <c r="AU85" s="877">
        <v>35</v>
      </c>
      <c r="AV85" s="877">
        <v>178.75</v>
      </c>
      <c r="AW85" s="658">
        <f>SUM(AN85/AE85)*100</f>
        <v>7.808292945611201</v>
      </c>
      <c r="AX85" s="658">
        <f t="shared" si="155"/>
        <v>15.965224996925073</v>
      </c>
      <c r="AY85" s="658">
        <f t="shared" si="155"/>
        <v>9.760366182014</v>
      </c>
      <c r="AZ85" s="755">
        <v>293</v>
      </c>
      <c r="BA85" s="658">
        <f t="shared" si="136"/>
        <v>2.8198275862068964</v>
      </c>
      <c r="BB85" s="771">
        <f t="shared" si="166"/>
        <v>11.279310344827586</v>
      </c>
      <c r="BC85" s="772"/>
      <c r="BD85" s="46"/>
      <c r="BE85" s="755">
        <v>4</v>
      </c>
      <c r="BF85" s="575" t="s">
        <v>60</v>
      </c>
      <c r="BG85" s="755">
        <v>4950</v>
      </c>
      <c r="BH85" s="658">
        <v>6829.43</v>
      </c>
      <c r="BI85" s="755">
        <f t="shared" si="143"/>
        <v>39600</v>
      </c>
      <c r="BJ85" s="755">
        <v>18205</v>
      </c>
      <c r="BK85" s="755">
        <v>6561</v>
      </c>
      <c r="BL85" s="755">
        <v>3018</v>
      </c>
      <c r="BM85" s="755">
        <v>1578</v>
      </c>
      <c r="BN85" s="755">
        <v>931</v>
      </c>
      <c r="BO85" s="658">
        <v>3667.87</v>
      </c>
      <c r="BP85" s="877">
        <v>473</v>
      </c>
      <c r="BQ85" s="1062">
        <v>1349.96</v>
      </c>
      <c r="BR85" s="877">
        <v>4730</v>
      </c>
      <c r="BS85" s="877">
        <v>27</v>
      </c>
      <c r="BT85" s="877">
        <v>59.8</v>
      </c>
      <c r="BU85" s="877"/>
      <c r="BV85" s="877"/>
      <c r="BW85" s="877">
        <v>46</v>
      </c>
      <c r="BX85" s="878">
        <v>127.25</v>
      </c>
      <c r="BY85" s="658">
        <f t="shared" si="156"/>
        <v>9.555555555555555</v>
      </c>
      <c r="BZ85" s="658">
        <f t="shared" si="156"/>
        <v>19.766803378905706</v>
      </c>
      <c r="CA85" s="658">
        <f t="shared" si="156"/>
        <v>11.944444444444445</v>
      </c>
      <c r="CB85" s="755">
        <v>974</v>
      </c>
      <c r="CC85" s="658">
        <f>SUM(BQ85/BP85)</f>
        <v>2.8540380549682878</v>
      </c>
      <c r="CD85" s="771">
        <f t="shared" si="167"/>
        <v>11.416152219873151</v>
      </c>
      <c r="CE85" s="772"/>
      <c r="CF85" s="44"/>
      <c r="CG85" s="719">
        <v>4</v>
      </c>
      <c r="CH85" s="657" t="s">
        <v>60</v>
      </c>
      <c r="CI85" s="127">
        <f t="shared" si="157"/>
        <v>9867</v>
      </c>
      <c r="CJ85" s="658">
        <f t="shared" si="157"/>
        <v>13610.76</v>
      </c>
      <c r="CK85" s="127">
        <f t="shared" si="157"/>
        <v>78936</v>
      </c>
      <c r="CL85" s="998">
        <f>SUM(F85+AH85+BJ85)</f>
        <v>29825</v>
      </c>
      <c r="CM85" s="998">
        <f t="shared" si="158"/>
        <v>11682</v>
      </c>
      <c r="CN85" s="998">
        <f t="shared" si="158"/>
        <v>5966</v>
      </c>
      <c r="CO85" s="998">
        <f t="shared" si="158"/>
        <v>3132</v>
      </c>
      <c r="CP85" s="998">
        <f t="shared" si="158"/>
        <v>1468</v>
      </c>
      <c r="CQ85" s="999">
        <f t="shared" si="158"/>
        <v>5413.219999999999</v>
      </c>
      <c r="CR85" s="998">
        <f t="shared" si="158"/>
        <v>797</v>
      </c>
      <c r="CS85" s="999">
        <f t="shared" si="158"/>
        <v>2339.59</v>
      </c>
      <c r="CT85" s="998">
        <f t="shared" si="158"/>
        <v>7970</v>
      </c>
      <c r="CU85" s="998">
        <f t="shared" si="158"/>
        <v>46</v>
      </c>
      <c r="CV85" s="999">
        <f t="shared" si="158"/>
        <v>107.6</v>
      </c>
      <c r="CW85" s="998" t="s">
        <v>83</v>
      </c>
      <c r="CX85" s="999">
        <f t="shared" si="158"/>
        <v>0</v>
      </c>
      <c r="CY85" s="998">
        <f t="shared" si="158"/>
        <v>88</v>
      </c>
      <c r="CZ85" s="720">
        <f t="shared" si="158"/>
        <v>346.25</v>
      </c>
      <c r="DA85" s="999">
        <f t="shared" si="159"/>
        <v>8.077429816560251</v>
      </c>
      <c r="DB85" s="999">
        <f t="shared" si="160"/>
        <v>17.18926790274753</v>
      </c>
      <c r="DC85" s="720">
        <f t="shared" si="161"/>
        <v>10.096787270700315</v>
      </c>
      <c r="DD85" s="998">
        <f t="shared" si="162"/>
        <v>1333</v>
      </c>
      <c r="DE85" s="999">
        <f>_xlfn.IFERROR(SUM(CS85/CR85),0)</f>
        <v>2.935495608531995</v>
      </c>
      <c r="DF85" s="1003">
        <f>_xlfn.IFERROR(SUM(CS85*4)/CR85,0)</f>
        <v>11.74198243412798</v>
      </c>
      <c r="DG85" s="1004">
        <f t="shared" si="163"/>
        <v>0</v>
      </c>
      <c r="DH85" s="999"/>
      <c r="DI85" s="721">
        <f>SUM('Finance statement'!I54)</f>
        <v>1693.8999999999992</v>
      </c>
      <c r="DK85" s="72"/>
    </row>
    <row r="86" spans="1:115" ht="42" customHeight="1">
      <c r="A86" s="755">
        <v>5</v>
      </c>
      <c r="B86" s="657" t="s">
        <v>61</v>
      </c>
      <c r="C86" s="755">
        <v>680</v>
      </c>
      <c r="D86" s="658">
        <v>937.85</v>
      </c>
      <c r="E86" s="755">
        <f t="shared" si="164"/>
        <v>5440</v>
      </c>
      <c r="F86" s="755">
        <v>914</v>
      </c>
      <c r="G86" s="755">
        <v>280</v>
      </c>
      <c r="H86" s="755"/>
      <c r="I86" s="755"/>
      <c r="J86" s="755">
        <v>42</v>
      </c>
      <c r="K86" s="658">
        <v>210.08</v>
      </c>
      <c r="L86" s="877">
        <v>42</v>
      </c>
      <c r="M86" s="878">
        <v>210.08</v>
      </c>
      <c r="N86" s="877">
        <v>256</v>
      </c>
      <c r="O86" s="877"/>
      <c r="P86" s="877"/>
      <c r="Q86" s="877"/>
      <c r="R86" s="877"/>
      <c r="S86" s="877">
        <v>3</v>
      </c>
      <c r="T86" s="1062">
        <v>19.95</v>
      </c>
      <c r="U86" s="658">
        <f t="shared" si="152"/>
        <v>6.176470588235294</v>
      </c>
      <c r="V86" s="658">
        <f t="shared" si="153"/>
        <v>22.40017060297489</v>
      </c>
      <c r="W86" s="658">
        <f t="shared" si="154"/>
        <v>4.705882352941177</v>
      </c>
      <c r="X86" s="755"/>
      <c r="Y86" s="658">
        <f t="shared" si="168"/>
        <v>5.001904761904762</v>
      </c>
      <c r="Z86" s="771">
        <f t="shared" si="165"/>
        <v>20.00761904761905</v>
      </c>
      <c r="AA86" s="772"/>
      <c r="AC86" s="755">
        <v>5</v>
      </c>
      <c r="AD86" s="657" t="s">
        <v>61</v>
      </c>
      <c r="AE86" s="755">
        <v>0</v>
      </c>
      <c r="AF86" s="658">
        <v>0</v>
      </c>
      <c r="AG86" s="755">
        <f t="shared" si="134"/>
        <v>0</v>
      </c>
      <c r="AH86" s="755"/>
      <c r="AI86" s="755"/>
      <c r="AJ86" s="755"/>
      <c r="AK86" s="755"/>
      <c r="AL86" s="755"/>
      <c r="AM86" s="658"/>
      <c r="AN86" s="877"/>
      <c r="AO86" s="878"/>
      <c r="AP86" s="877"/>
      <c r="AQ86" s="877"/>
      <c r="AR86" s="877"/>
      <c r="AS86" s="877"/>
      <c r="AT86" s="877"/>
      <c r="AU86" s="877"/>
      <c r="AV86" s="877"/>
      <c r="AW86" s="658">
        <v>0</v>
      </c>
      <c r="AX86" s="658">
        <v>0</v>
      </c>
      <c r="AY86" s="658">
        <v>0</v>
      </c>
      <c r="AZ86" s="755"/>
      <c r="BA86" s="658">
        <v>0</v>
      </c>
      <c r="BB86" s="771" t="e">
        <f t="shared" si="166"/>
        <v>#DIV/0!</v>
      </c>
      <c r="BC86" s="772"/>
      <c r="BD86" s="46"/>
      <c r="BE86" s="755">
        <v>5</v>
      </c>
      <c r="BF86" s="657" t="s">
        <v>61</v>
      </c>
      <c r="BG86" s="755">
        <v>0</v>
      </c>
      <c r="BH86" s="658">
        <v>0</v>
      </c>
      <c r="BI86" s="755">
        <f t="shared" si="143"/>
        <v>0</v>
      </c>
      <c r="BJ86" s="755"/>
      <c r="BK86" s="755"/>
      <c r="BL86" s="755"/>
      <c r="BM86" s="755"/>
      <c r="BN86" s="755"/>
      <c r="BO86" s="658"/>
      <c r="BP86" s="877"/>
      <c r="BQ86" s="878"/>
      <c r="BR86" s="877"/>
      <c r="BS86" s="877"/>
      <c r="BT86" s="877"/>
      <c r="BU86" s="877"/>
      <c r="BV86" s="877"/>
      <c r="BW86" s="877"/>
      <c r="BX86" s="877"/>
      <c r="BY86" s="658">
        <v>0</v>
      </c>
      <c r="BZ86" s="658">
        <v>0</v>
      </c>
      <c r="CA86" s="658">
        <v>0</v>
      </c>
      <c r="CB86" s="755"/>
      <c r="CC86" s="658">
        <v>0</v>
      </c>
      <c r="CD86" s="771" t="e">
        <f t="shared" si="167"/>
        <v>#DIV/0!</v>
      </c>
      <c r="CE86" s="772"/>
      <c r="CF86" s="44"/>
      <c r="CG86" s="719">
        <v>5</v>
      </c>
      <c r="CH86" s="128" t="s">
        <v>61</v>
      </c>
      <c r="CI86" s="127">
        <f t="shared" si="157"/>
        <v>680</v>
      </c>
      <c r="CJ86" s="720">
        <f t="shared" si="157"/>
        <v>937.85</v>
      </c>
      <c r="CK86" s="127">
        <f t="shared" si="157"/>
        <v>5440</v>
      </c>
      <c r="CL86" s="998">
        <f>SUM(F86+AH86+BJ86)</f>
        <v>914</v>
      </c>
      <c r="CM86" s="998">
        <f t="shared" si="158"/>
        <v>280</v>
      </c>
      <c r="CN86" s="998">
        <f t="shared" si="158"/>
        <v>0</v>
      </c>
      <c r="CO86" s="998">
        <f t="shared" si="158"/>
        <v>0</v>
      </c>
      <c r="CP86" s="998">
        <f t="shared" si="158"/>
        <v>42</v>
      </c>
      <c r="CQ86" s="999">
        <f t="shared" si="158"/>
        <v>210.08</v>
      </c>
      <c r="CR86" s="998">
        <f t="shared" si="158"/>
        <v>42</v>
      </c>
      <c r="CS86" s="999">
        <f t="shared" si="158"/>
        <v>210.08</v>
      </c>
      <c r="CT86" s="998">
        <f t="shared" si="158"/>
        <v>256</v>
      </c>
      <c r="CU86" s="998">
        <f t="shared" si="158"/>
        <v>0</v>
      </c>
      <c r="CV86" s="999">
        <f t="shared" si="158"/>
        <v>0</v>
      </c>
      <c r="CW86" s="998">
        <f t="shared" si="158"/>
        <v>0</v>
      </c>
      <c r="CX86" s="999">
        <f t="shared" si="158"/>
        <v>0</v>
      </c>
      <c r="CY86" s="998">
        <f t="shared" si="158"/>
        <v>3</v>
      </c>
      <c r="CZ86" s="999">
        <f t="shared" si="158"/>
        <v>19.95</v>
      </c>
      <c r="DA86" s="999">
        <f t="shared" si="159"/>
        <v>6.176470588235294</v>
      </c>
      <c r="DB86" s="720">
        <f t="shared" si="160"/>
        <v>22.40017060297489</v>
      </c>
      <c r="DC86" s="999">
        <f t="shared" si="161"/>
        <v>4.705882352941177</v>
      </c>
      <c r="DD86" s="998">
        <f t="shared" si="162"/>
        <v>0</v>
      </c>
      <c r="DE86" s="999">
        <f>_xlfn.IFERROR(SUM(CS86/CR86),0)</f>
        <v>5.001904761904762</v>
      </c>
      <c r="DF86" s="1003">
        <f>_xlfn.IFERROR(SUM(CS86*4)/CR86,0)</f>
        <v>20.00761904761905</v>
      </c>
      <c r="DG86" s="1004">
        <f t="shared" si="163"/>
        <v>0</v>
      </c>
      <c r="DH86" s="720">
        <v>82.05</v>
      </c>
      <c r="DI86" s="721">
        <f>SUM('Finance statement'!I55)</f>
        <v>41.06000000000006</v>
      </c>
      <c r="DK86" s="72"/>
    </row>
    <row r="87" spans="1:115" ht="42" customHeight="1">
      <c r="A87" s="755">
        <v>6</v>
      </c>
      <c r="B87" s="657" t="s">
        <v>62</v>
      </c>
      <c r="C87" s="755">
        <v>1203</v>
      </c>
      <c r="D87" s="658">
        <v>1659.26</v>
      </c>
      <c r="E87" s="755">
        <f t="shared" si="164"/>
        <v>9624</v>
      </c>
      <c r="F87" s="755">
        <v>1458</v>
      </c>
      <c r="G87" s="755">
        <v>479</v>
      </c>
      <c r="H87" s="755">
        <v>249</v>
      </c>
      <c r="I87" s="755"/>
      <c r="J87" s="1333">
        <v>77</v>
      </c>
      <c r="K87" s="1334">
        <v>466.51</v>
      </c>
      <c r="L87" s="877">
        <v>18</v>
      </c>
      <c r="M87" s="878">
        <v>95.32</v>
      </c>
      <c r="N87" s="877">
        <v>198</v>
      </c>
      <c r="O87" s="877"/>
      <c r="P87" s="877"/>
      <c r="Q87" s="877"/>
      <c r="R87" s="877"/>
      <c r="S87" s="877"/>
      <c r="T87" s="877"/>
      <c r="U87" s="658">
        <f t="shared" si="152"/>
        <v>1.4962593516209477</v>
      </c>
      <c r="V87" s="658">
        <f t="shared" si="153"/>
        <v>5.744729578245724</v>
      </c>
      <c r="W87" s="658">
        <f t="shared" si="154"/>
        <v>2.057356608478803</v>
      </c>
      <c r="X87" s="755">
        <v>57</v>
      </c>
      <c r="Y87" s="658">
        <v>0</v>
      </c>
      <c r="Z87" s="771">
        <f t="shared" si="165"/>
        <v>21.182222222222222</v>
      </c>
      <c r="AA87" s="772"/>
      <c r="AC87" s="755">
        <v>6</v>
      </c>
      <c r="AD87" s="657" t="s">
        <v>62</v>
      </c>
      <c r="AE87" s="755">
        <v>0</v>
      </c>
      <c r="AF87" s="658">
        <v>0</v>
      </c>
      <c r="AG87" s="755">
        <f t="shared" si="134"/>
        <v>0</v>
      </c>
      <c r="AH87" s="755"/>
      <c r="AI87" s="755"/>
      <c r="AJ87" s="755"/>
      <c r="AK87" s="755"/>
      <c r="AL87" s="755"/>
      <c r="AM87" s="658"/>
      <c r="AN87" s="877"/>
      <c r="AO87" s="878"/>
      <c r="AP87" s="877"/>
      <c r="AQ87" s="877"/>
      <c r="AR87" s="877"/>
      <c r="AS87" s="877"/>
      <c r="AT87" s="877"/>
      <c r="AU87" s="877"/>
      <c r="AV87" s="877"/>
      <c r="AW87" s="658">
        <v>0</v>
      </c>
      <c r="AX87" s="658">
        <v>0</v>
      </c>
      <c r="AY87" s="658">
        <v>0</v>
      </c>
      <c r="AZ87" s="755"/>
      <c r="BA87" s="658">
        <v>0</v>
      </c>
      <c r="BB87" s="771" t="e">
        <f t="shared" si="166"/>
        <v>#DIV/0!</v>
      </c>
      <c r="BC87" s="772"/>
      <c r="BD87" s="46"/>
      <c r="BE87" s="755">
        <v>6</v>
      </c>
      <c r="BF87" s="657" t="s">
        <v>62</v>
      </c>
      <c r="BG87" s="755">
        <v>0</v>
      </c>
      <c r="BH87" s="658">
        <v>0</v>
      </c>
      <c r="BI87" s="755">
        <f t="shared" si="143"/>
        <v>0</v>
      </c>
      <c r="BJ87" s="755"/>
      <c r="BK87" s="755"/>
      <c r="BL87" s="755"/>
      <c r="BM87" s="755"/>
      <c r="BN87" s="755"/>
      <c r="BO87" s="658"/>
      <c r="BP87" s="877"/>
      <c r="BQ87" s="878"/>
      <c r="BR87" s="877"/>
      <c r="BS87" s="877"/>
      <c r="BT87" s="877"/>
      <c r="BU87" s="877"/>
      <c r="BV87" s="877"/>
      <c r="BW87" s="877"/>
      <c r="BX87" s="877"/>
      <c r="BY87" s="658">
        <v>0</v>
      </c>
      <c r="BZ87" s="658">
        <v>0</v>
      </c>
      <c r="CA87" s="658">
        <v>0</v>
      </c>
      <c r="CB87" s="755"/>
      <c r="CC87" s="658">
        <v>0</v>
      </c>
      <c r="CD87" s="771" t="e">
        <f t="shared" si="167"/>
        <v>#DIV/0!</v>
      </c>
      <c r="CE87" s="772"/>
      <c r="CF87" s="44"/>
      <c r="CG87" s="719">
        <v>6</v>
      </c>
      <c r="CH87" s="128" t="s">
        <v>62</v>
      </c>
      <c r="CI87" s="127">
        <f t="shared" si="157"/>
        <v>1203</v>
      </c>
      <c r="CJ87" s="720">
        <f t="shared" si="157"/>
        <v>1659.26</v>
      </c>
      <c r="CK87" s="127">
        <f t="shared" si="157"/>
        <v>9624</v>
      </c>
      <c r="CL87" s="998">
        <f>SUM(F87+AH87+BJ87)</f>
        <v>1458</v>
      </c>
      <c r="CM87" s="998">
        <f t="shared" si="158"/>
        <v>479</v>
      </c>
      <c r="CN87" s="998">
        <f t="shared" si="158"/>
        <v>249</v>
      </c>
      <c r="CO87" s="998">
        <f t="shared" si="158"/>
        <v>0</v>
      </c>
      <c r="CP87" s="998">
        <f t="shared" si="158"/>
        <v>77</v>
      </c>
      <c r="CQ87" s="999">
        <f t="shared" si="158"/>
        <v>466.51</v>
      </c>
      <c r="CR87" s="998">
        <f t="shared" si="158"/>
        <v>18</v>
      </c>
      <c r="CS87" s="999">
        <f t="shared" si="158"/>
        <v>95.32</v>
      </c>
      <c r="CT87" s="998">
        <f t="shared" si="158"/>
        <v>198</v>
      </c>
      <c r="CU87" s="998">
        <f t="shared" si="158"/>
        <v>0</v>
      </c>
      <c r="CV87" s="999">
        <f t="shared" si="158"/>
        <v>0</v>
      </c>
      <c r="CW87" s="998">
        <f t="shared" si="158"/>
        <v>0</v>
      </c>
      <c r="CX87" s="999">
        <f t="shared" si="158"/>
        <v>0</v>
      </c>
      <c r="CY87" s="998">
        <f t="shared" si="158"/>
        <v>0</v>
      </c>
      <c r="CZ87" s="999">
        <f t="shared" si="158"/>
        <v>0</v>
      </c>
      <c r="DA87" s="999">
        <f t="shared" si="159"/>
        <v>1.4962593516209477</v>
      </c>
      <c r="DB87" s="999">
        <f t="shared" si="160"/>
        <v>5.744729578245724</v>
      </c>
      <c r="DC87" s="999">
        <f t="shared" si="161"/>
        <v>2.057356608478803</v>
      </c>
      <c r="DD87" s="998">
        <f t="shared" si="162"/>
        <v>57</v>
      </c>
      <c r="DE87" s="999">
        <f>_xlfn.IFERROR(SUM(CS87/CR87),0)</f>
        <v>5.295555555555556</v>
      </c>
      <c r="DF87" s="1003">
        <f>_xlfn.IFERROR(SUM(CS87*4)/CR87,0)</f>
        <v>21.182222222222222</v>
      </c>
      <c r="DG87" s="1004">
        <f t="shared" si="163"/>
        <v>0</v>
      </c>
      <c r="DH87" s="999"/>
      <c r="DI87" s="721">
        <f>SUM('Finance statement'!I56)</f>
        <v>348.3800000000001</v>
      </c>
      <c r="DK87" s="72"/>
    </row>
    <row r="88" spans="1:115" ht="45" customHeight="1" thickBot="1">
      <c r="A88" s="762">
        <v>7</v>
      </c>
      <c r="B88" s="752" t="s">
        <v>63</v>
      </c>
      <c r="C88" s="762">
        <v>628</v>
      </c>
      <c r="D88" s="763">
        <v>865.7</v>
      </c>
      <c r="E88" s="755">
        <f t="shared" si="164"/>
        <v>5024</v>
      </c>
      <c r="F88" s="762">
        <v>683</v>
      </c>
      <c r="G88" s="762">
        <v>502</v>
      </c>
      <c r="H88" s="762">
        <v>430</v>
      </c>
      <c r="I88" s="762">
        <v>70</v>
      </c>
      <c r="J88" s="762">
        <v>25</v>
      </c>
      <c r="K88" s="763">
        <v>143.6</v>
      </c>
      <c r="L88" s="879">
        <v>18</v>
      </c>
      <c r="M88" s="880">
        <v>90.53</v>
      </c>
      <c r="N88" s="879">
        <v>110</v>
      </c>
      <c r="O88" s="879"/>
      <c r="P88" s="879"/>
      <c r="Q88" s="879"/>
      <c r="R88" s="879"/>
      <c r="S88" s="879"/>
      <c r="T88" s="879"/>
      <c r="U88" s="763">
        <f t="shared" si="152"/>
        <v>2.8662420382165608</v>
      </c>
      <c r="V88" s="763">
        <f t="shared" si="153"/>
        <v>10.457433290978399</v>
      </c>
      <c r="W88" s="763">
        <f t="shared" si="154"/>
        <v>2.1894904458598723</v>
      </c>
      <c r="X88" s="762">
        <v>20</v>
      </c>
      <c r="Y88" s="763">
        <f t="shared" si="168"/>
        <v>5.029444444444445</v>
      </c>
      <c r="Z88" s="771">
        <f t="shared" si="165"/>
        <v>20.11777777777778</v>
      </c>
      <c r="AA88" s="774"/>
      <c r="AC88" s="762">
        <v>7</v>
      </c>
      <c r="AD88" s="752" t="s">
        <v>63</v>
      </c>
      <c r="AE88" s="762">
        <v>0</v>
      </c>
      <c r="AF88" s="763">
        <v>0</v>
      </c>
      <c r="AG88" s="755">
        <f t="shared" si="134"/>
        <v>0</v>
      </c>
      <c r="AH88" s="762"/>
      <c r="AI88" s="762"/>
      <c r="AJ88" s="762"/>
      <c r="AK88" s="762"/>
      <c r="AL88" s="762"/>
      <c r="AM88" s="763"/>
      <c r="AN88" s="879"/>
      <c r="AO88" s="880"/>
      <c r="AP88" s="879"/>
      <c r="AQ88" s="879"/>
      <c r="AR88" s="879"/>
      <c r="AS88" s="879"/>
      <c r="AT88" s="879"/>
      <c r="AU88" s="879"/>
      <c r="AV88" s="879"/>
      <c r="AW88" s="763">
        <v>0</v>
      </c>
      <c r="AX88" s="763">
        <v>0</v>
      </c>
      <c r="AY88" s="763">
        <v>0</v>
      </c>
      <c r="AZ88" s="762"/>
      <c r="BA88" s="763">
        <v>0</v>
      </c>
      <c r="BB88" s="771" t="e">
        <f t="shared" si="166"/>
        <v>#DIV/0!</v>
      </c>
      <c r="BC88" s="774"/>
      <c r="BD88" s="46"/>
      <c r="BE88" s="762">
        <v>7</v>
      </c>
      <c r="BF88" s="752" t="s">
        <v>63</v>
      </c>
      <c r="BG88" s="762">
        <v>0</v>
      </c>
      <c r="BH88" s="763">
        <v>0</v>
      </c>
      <c r="BI88" s="755">
        <f t="shared" si="143"/>
        <v>0</v>
      </c>
      <c r="BJ88" s="762"/>
      <c r="BK88" s="762"/>
      <c r="BL88" s="762"/>
      <c r="BM88" s="762"/>
      <c r="BN88" s="762"/>
      <c r="BO88" s="763"/>
      <c r="BP88" s="879"/>
      <c r="BQ88" s="880"/>
      <c r="BR88" s="879"/>
      <c r="BS88" s="879"/>
      <c r="BT88" s="879"/>
      <c r="BU88" s="879"/>
      <c r="BV88" s="879"/>
      <c r="BW88" s="879"/>
      <c r="BX88" s="879"/>
      <c r="BY88" s="658">
        <v>0</v>
      </c>
      <c r="BZ88" s="658">
        <v>0</v>
      </c>
      <c r="CA88" s="658">
        <v>0</v>
      </c>
      <c r="CB88" s="762"/>
      <c r="CC88" s="763">
        <v>0</v>
      </c>
      <c r="CD88" s="771" t="e">
        <f t="shared" si="167"/>
        <v>#DIV/0!</v>
      </c>
      <c r="CE88" s="774"/>
      <c r="CF88" s="44"/>
      <c r="CG88" s="722">
        <v>7</v>
      </c>
      <c r="CH88" s="723" t="s">
        <v>63</v>
      </c>
      <c r="CI88" s="724">
        <f t="shared" si="157"/>
        <v>628</v>
      </c>
      <c r="CJ88" s="725">
        <f t="shared" si="157"/>
        <v>865.7</v>
      </c>
      <c r="CK88" s="724">
        <f t="shared" si="157"/>
        <v>5024</v>
      </c>
      <c r="CL88" s="998">
        <f>SUM(F88+AH88+BJ88)</f>
        <v>683</v>
      </c>
      <c r="CM88" s="998">
        <f t="shared" si="158"/>
        <v>502</v>
      </c>
      <c r="CN88" s="998">
        <f t="shared" si="158"/>
        <v>430</v>
      </c>
      <c r="CO88" s="998">
        <f t="shared" si="158"/>
        <v>70</v>
      </c>
      <c r="CP88" s="998">
        <f t="shared" si="158"/>
        <v>25</v>
      </c>
      <c r="CQ88" s="999">
        <f t="shared" si="158"/>
        <v>143.6</v>
      </c>
      <c r="CR88" s="998">
        <f t="shared" si="158"/>
        <v>18</v>
      </c>
      <c r="CS88" s="999">
        <f t="shared" si="158"/>
        <v>90.53</v>
      </c>
      <c r="CT88" s="998">
        <f t="shared" si="158"/>
        <v>110</v>
      </c>
      <c r="CU88" s="998">
        <f t="shared" si="158"/>
        <v>0</v>
      </c>
      <c r="CV88" s="999">
        <f t="shared" si="158"/>
        <v>0</v>
      </c>
      <c r="CW88" s="998">
        <f t="shared" si="158"/>
        <v>0</v>
      </c>
      <c r="CX88" s="999">
        <f t="shared" si="158"/>
        <v>0</v>
      </c>
      <c r="CY88" s="998">
        <f t="shared" si="158"/>
        <v>0</v>
      </c>
      <c r="CZ88" s="999">
        <f t="shared" si="158"/>
        <v>0</v>
      </c>
      <c r="DA88" s="1007">
        <f t="shared" si="159"/>
        <v>2.8662420382165608</v>
      </c>
      <c r="DB88" s="725">
        <f t="shared" si="160"/>
        <v>10.457433290978399</v>
      </c>
      <c r="DC88" s="1007">
        <f t="shared" si="161"/>
        <v>2.1894904458598723</v>
      </c>
      <c r="DD88" s="1006">
        <f t="shared" si="162"/>
        <v>20</v>
      </c>
      <c r="DE88" s="999">
        <f>_xlfn.IFERROR(SUM(CS88/CR88),0)</f>
        <v>5.029444444444445</v>
      </c>
      <c r="DF88" s="1003">
        <f>_xlfn.IFERROR(SUM(CS88*4)/CR88,0)</f>
        <v>20.11777777777778</v>
      </c>
      <c r="DG88" s="1004">
        <f t="shared" si="163"/>
        <v>0</v>
      </c>
      <c r="DH88" s="999"/>
      <c r="DI88" s="945">
        <f>SUM('Finance statement'!I57)</f>
        <v>255.71999999999994</v>
      </c>
      <c r="DK88" s="72"/>
    </row>
    <row r="89" spans="1:115" ht="48.75" customHeight="1" thickBot="1">
      <c r="A89" s="1569" t="s">
        <v>124</v>
      </c>
      <c r="B89" s="1570"/>
      <c r="C89" s="764">
        <f>SUM(C85:C88)</f>
        <v>3714</v>
      </c>
      <c r="D89" s="660">
        <f>SUM(D85:D88)</f>
        <v>5122.07</v>
      </c>
      <c r="E89" s="764">
        <f>SUM(E85:E88)</f>
        <v>29712</v>
      </c>
      <c r="F89" s="764">
        <f aca="true" t="shared" si="169" ref="F89:T89">SUM(F85:F88)</f>
        <v>4363</v>
      </c>
      <c r="G89" s="764">
        <f t="shared" si="169"/>
        <v>2166</v>
      </c>
      <c r="H89" s="764">
        <f t="shared" si="169"/>
        <v>1201</v>
      </c>
      <c r="I89" s="764">
        <f t="shared" si="169"/>
        <v>257</v>
      </c>
      <c r="J89" s="764">
        <f t="shared" si="169"/>
        <v>190</v>
      </c>
      <c r="K89" s="764">
        <f t="shared" si="169"/>
        <v>1132.93</v>
      </c>
      <c r="L89" s="888">
        <f t="shared" si="169"/>
        <v>112</v>
      </c>
      <c r="M89" s="888">
        <f t="shared" si="169"/>
        <v>567.8100000000001</v>
      </c>
      <c r="N89" s="888">
        <f t="shared" si="169"/>
        <v>904</v>
      </c>
      <c r="O89" s="888">
        <f t="shared" si="169"/>
        <v>4</v>
      </c>
      <c r="P89" s="981">
        <f t="shared" si="169"/>
        <v>10.3</v>
      </c>
      <c r="Q89" s="888">
        <f t="shared" si="169"/>
        <v>0</v>
      </c>
      <c r="R89" s="981">
        <f t="shared" si="169"/>
        <v>0</v>
      </c>
      <c r="S89" s="888">
        <f t="shared" si="169"/>
        <v>10</v>
      </c>
      <c r="T89" s="1178">
        <f t="shared" si="169"/>
        <v>60.2</v>
      </c>
      <c r="U89" s="765">
        <f t="shared" si="152"/>
        <v>3.0156165858912223</v>
      </c>
      <c r="V89" s="765">
        <f t="shared" si="153"/>
        <v>11.085557206363836</v>
      </c>
      <c r="W89" s="765">
        <f t="shared" si="154"/>
        <v>3.0425417339795366</v>
      </c>
      <c r="X89" s="764">
        <f>SUM(X85:X88)</f>
        <v>143</v>
      </c>
      <c r="Y89" s="765">
        <f t="shared" si="168"/>
        <v>5.069732142857143</v>
      </c>
      <c r="Z89" s="787">
        <f>SUM(M89*4)/L89</f>
        <v>20.278928571428573</v>
      </c>
      <c r="AA89" s="764">
        <v>62</v>
      </c>
      <c r="AB89" s="613"/>
      <c r="AC89" s="707"/>
      <c r="AD89" s="708" t="s">
        <v>125</v>
      </c>
      <c r="AE89" s="829">
        <f>SUM(AE85:AE88)</f>
        <v>3714</v>
      </c>
      <c r="AF89" s="831">
        <f>SUM(AF85:AF88)</f>
        <v>5122.07</v>
      </c>
      <c r="AG89" s="829">
        <f>SUM(AG85:AG88)</f>
        <v>29712</v>
      </c>
      <c r="AH89" s="829">
        <f aca="true" t="shared" si="170" ref="AH89:AV89">SUM(AH85:AH88)</f>
        <v>10312</v>
      </c>
      <c r="AI89" s="829">
        <f t="shared" si="170"/>
        <v>4216</v>
      </c>
      <c r="AJ89" s="829">
        <f t="shared" si="170"/>
        <v>2426</v>
      </c>
      <c r="AK89" s="829">
        <f t="shared" si="170"/>
        <v>1367</v>
      </c>
      <c r="AL89" s="829">
        <f t="shared" si="170"/>
        <v>491</v>
      </c>
      <c r="AM89" s="831">
        <f t="shared" si="170"/>
        <v>1432.61</v>
      </c>
      <c r="AN89" s="829">
        <f t="shared" si="170"/>
        <v>290</v>
      </c>
      <c r="AO89" s="831">
        <f t="shared" si="170"/>
        <v>817.75</v>
      </c>
      <c r="AP89" s="829">
        <f t="shared" si="170"/>
        <v>2900</v>
      </c>
      <c r="AQ89" s="829">
        <f t="shared" si="170"/>
        <v>15</v>
      </c>
      <c r="AR89" s="831">
        <f t="shared" si="170"/>
        <v>37.5</v>
      </c>
      <c r="AS89" s="829">
        <f t="shared" si="170"/>
        <v>0</v>
      </c>
      <c r="AT89" s="831">
        <f t="shared" si="170"/>
        <v>0</v>
      </c>
      <c r="AU89" s="829">
        <f t="shared" si="170"/>
        <v>35</v>
      </c>
      <c r="AV89" s="1182">
        <f t="shared" si="170"/>
        <v>178.75</v>
      </c>
      <c r="AW89" s="375">
        <f aca="true" t="shared" si="171" ref="AW89:AY91">SUM(AN89/AE89)*100</f>
        <v>7.808292945611201</v>
      </c>
      <c r="AX89" s="375">
        <f t="shared" si="171"/>
        <v>15.965224996925073</v>
      </c>
      <c r="AY89" s="375">
        <f t="shared" si="171"/>
        <v>9.760366182014</v>
      </c>
      <c r="AZ89" s="829">
        <f>SUM(AZ85:AZ88)</f>
        <v>293</v>
      </c>
      <c r="BA89" s="375">
        <v>0</v>
      </c>
      <c r="BB89" s="941">
        <f t="shared" si="166"/>
        <v>11.279310344827586</v>
      </c>
      <c r="BC89" s="830">
        <f>SUM(BC85:BC88)</f>
        <v>0</v>
      </c>
      <c r="BD89" s="614"/>
      <c r="BE89" s="1451" t="s">
        <v>125</v>
      </c>
      <c r="BF89" s="1452"/>
      <c r="BG89" s="764">
        <f>SUM(BG85:BG88)</f>
        <v>4950</v>
      </c>
      <c r="BH89" s="764">
        <f>SUM(BH85:BH88)</f>
        <v>6829.43</v>
      </c>
      <c r="BI89" s="764">
        <f>SUM(BI85:BI88)</f>
        <v>39600</v>
      </c>
      <c r="BJ89" s="764">
        <f aca="true" t="shared" si="172" ref="BJ89:BX89">SUM(BJ85:BJ88)</f>
        <v>18205</v>
      </c>
      <c r="BK89" s="764">
        <f t="shared" si="172"/>
        <v>6561</v>
      </c>
      <c r="BL89" s="764">
        <f t="shared" si="172"/>
        <v>3018</v>
      </c>
      <c r="BM89" s="764">
        <f t="shared" si="172"/>
        <v>1578</v>
      </c>
      <c r="BN89" s="764">
        <f t="shared" si="172"/>
        <v>931</v>
      </c>
      <c r="BO89" s="660">
        <f t="shared" si="172"/>
        <v>3667.87</v>
      </c>
      <c r="BP89" s="764">
        <f t="shared" si="172"/>
        <v>473</v>
      </c>
      <c r="BQ89" s="1172">
        <f t="shared" si="172"/>
        <v>1349.96</v>
      </c>
      <c r="BR89" s="764">
        <f t="shared" si="172"/>
        <v>4730</v>
      </c>
      <c r="BS89" s="764">
        <f t="shared" si="172"/>
        <v>27</v>
      </c>
      <c r="BT89" s="660">
        <f t="shared" si="172"/>
        <v>59.8</v>
      </c>
      <c r="BU89" s="764">
        <f t="shared" si="172"/>
        <v>0</v>
      </c>
      <c r="BV89" s="660">
        <f t="shared" si="172"/>
        <v>0</v>
      </c>
      <c r="BW89" s="764">
        <f t="shared" si="172"/>
        <v>46</v>
      </c>
      <c r="BX89" s="660">
        <f t="shared" si="172"/>
        <v>127.25</v>
      </c>
      <c r="BY89" s="780">
        <f aca="true" t="shared" si="173" ref="BY89:BZ91">SUM(BP89/BG89)*100</f>
        <v>9.555555555555555</v>
      </c>
      <c r="BZ89" s="780">
        <f t="shared" si="173"/>
        <v>19.766803378905706</v>
      </c>
      <c r="CA89" s="763">
        <v>0</v>
      </c>
      <c r="CB89" s="764">
        <f>SUM(CB85:CB88)</f>
        <v>974</v>
      </c>
      <c r="CC89" s="763">
        <v>0</v>
      </c>
      <c r="CD89" s="771">
        <f t="shared" si="167"/>
        <v>11.416152219873151</v>
      </c>
      <c r="CE89" s="764">
        <f>SUM(CE85:CE88)</f>
        <v>0</v>
      </c>
      <c r="CF89" s="327"/>
      <c r="CG89" s="748"/>
      <c r="CH89" s="749" t="s">
        <v>126</v>
      </c>
      <c r="CI89" s="1184">
        <f t="shared" si="157"/>
        <v>12378</v>
      </c>
      <c r="CJ89" s="660">
        <f aca="true" t="shared" si="174" ref="CJ89:CV89">SUM(CJ85:CJ88)</f>
        <v>17073.57</v>
      </c>
      <c r="CK89" s="726">
        <f t="shared" si="174"/>
        <v>99024</v>
      </c>
      <c r="CL89" s="726">
        <f t="shared" si="174"/>
        <v>32880</v>
      </c>
      <c r="CM89" s="764">
        <f>SUM(CM85:CM88)</f>
        <v>12943</v>
      </c>
      <c r="CN89" s="726">
        <f>SUM(CN85:CN88)</f>
        <v>6645</v>
      </c>
      <c r="CO89" s="726">
        <f t="shared" si="174"/>
        <v>3202</v>
      </c>
      <c r="CP89" s="1033">
        <f t="shared" si="174"/>
        <v>1612</v>
      </c>
      <c r="CQ89" s="1118">
        <f t="shared" si="174"/>
        <v>6233.41</v>
      </c>
      <c r="CR89" s="1035">
        <f t="shared" si="174"/>
        <v>875</v>
      </c>
      <c r="CS89" s="1038">
        <f>SUM(CS85:CS88)</f>
        <v>2735.5200000000004</v>
      </c>
      <c r="CT89" s="1262">
        <f t="shared" si="174"/>
        <v>8534</v>
      </c>
      <c r="CU89" s="1262">
        <f t="shared" si="174"/>
        <v>46</v>
      </c>
      <c r="CV89" s="1050">
        <f t="shared" si="174"/>
        <v>107.6</v>
      </c>
      <c r="CW89" s="993">
        <f>SUM(Q89+AS89+BU89)</f>
        <v>0</v>
      </c>
      <c r="CX89" s="994">
        <f>SUM(R89+AT89+BV89)</f>
        <v>0</v>
      </c>
      <c r="CY89" s="1262">
        <f>SUM(CY85:CY88)</f>
        <v>91</v>
      </c>
      <c r="CZ89" s="981">
        <f>SUM(CZ85:CZ88)</f>
        <v>366.2</v>
      </c>
      <c r="DA89" s="1117">
        <f>SUM(CR89/CI89)*100</f>
        <v>7.068993375343351</v>
      </c>
      <c r="DB89" s="1039">
        <f t="shared" si="160"/>
        <v>16.021956743668724</v>
      </c>
      <c r="DC89" s="1039">
        <f t="shared" si="161"/>
        <v>8.618112780740022</v>
      </c>
      <c r="DD89" s="726">
        <f>SUM(DD85:DD88)</f>
        <v>1410</v>
      </c>
      <c r="DE89" s="999">
        <f>_xlfn.IFERROR(SUM(CS89/CR89),0)</f>
        <v>3.126308571428572</v>
      </c>
      <c r="DF89" s="1045">
        <f>_xlfn.IFERROR(SUM(CS89*4)/CR89,0)</f>
        <v>12.505234285714288</v>
      </c>
      <c r="DG89" s="1046">
        <f>SUM(DG85:DG88)</f>
        <v>0</v>
      </c>
      <c r="DH89" s="1211">
        <f>SUM(DH85:DH88)</f>
        <v>82.05</v>
      </c>
      <c r="DI89" s="1054">
        <f>SUM('Finance statement'!I58)</f>
        <v>3339.0599999999968</v>
      </c>
      <c r="DK89" s="72"/>
    </row>
    <row r="90" spans="1:115" ht="42" customHeight="1" thickBot="1">
      <c r="A90" s="789"/>
      <c r="B90" s="778" t="s">
        <v>27</v>
      </c>
      <c r="C90" s="778">
        <f>SUM(C82:C88)</f>
        <v>7547</v>
      </c>
      <c r="D90" s="779">
        <f>SUM(D82:D88)</f>
        <v>10203.04</v>
      </c>
      <c r="E90" s="778">
        <f>SUM(E82:E88)</f>
        <v>60376</v>
      </c>
      <c r="F90" s="778">
        <f aca="true" t="shared" si="175" ref="F90:T90">SUM(F82:F88)</f>
        <v>5751</v>
      </c>
      <c r="G90" s="778">
        <f t="shared" si="175"/>
        <v>2961</v>
      </c>
      <c r="H90" s="778">
        <f t="shared" si="175"/>
        <v>1835</v>
      </c>
      <c r="I90" s="778">
        <f t="shared" si="175"/>
        <v>688</v>
      </c>
      <c r="J90" s="778">
        <f t="shared" si="175"/>
        <v>297</v>
      </c>
      <c r="K90" s="778">
        <f t="shared" si="175"/>
        <v>1483.15</v>
      </c>
      <c r="L90" s="886">
        <f t="shared" si="175"/>
        <v>218</v>
      </c>
      <c r="M90" s="886">
        <f t="shared" si="175"/>
        <v>916.53</v>
      </c>
      <c r="N90" s="886">
        <f t="shared" si="175"/>
        <v>1671</v>
      </c>
      <c r="O90" s="886">
        <f t="shared" si="175"/>
        <v>14</v>
      </c>
      <c r="P90" s="886">
        <f t="shared" si="175"/>
        <v>26.75</v>
      </c>
      <c r="Q90" s="886">
        <f t="shared" si="175"/>
        <v>6</v>
      </c>
      <c r="R90" s="886">
        <f t="shared" si="175"/>
        <v>14.35</v>
      </c>
      <c r="S90" s="886">
        <f t="shared" si="175"/>
        <v>37</v>
      </c>
      <c r="T90" s="886">
        <f t="shared" si="175"/>
        <v>170.89999999999998</v>
      </c>
      <c r="U90" s="779">
        <f t="shared" si="152"/>
        <v>2.888564992712336</v>
      </c>
      <c r="V90" s="779">
        <f t="shared" si="153"/>
        <v>8.982910975552382</v>
      </c>
      <c r="W90" s="779">
        <f t="shared" si="154"/>
        <v>2.767656022260501</v>
      </c>
      <c r="X90" s="778">
        <f>SUM(X82:X88)</f>
        <v>781</v>
      </c>
      <c r="Y90" s="779">
        <f t="shared" si="168"/>
        <v>4.2042660550458715</v>
      </c>
      <c r="Z90" s="779">
        <f>SUM(M90*4)/L90</f>
        <v>16.817064220183486</v>
      </c>
      <c r="AA90" s="778">
        <f>SUM(AA82:AA88)</f>
        <v>0</v>
      </c>
      <c r="AC90" s="100"/>
      <c r="AD90" s="709" t="s">
        <v>27</v>
      </c>
      <c r="AE90" s="829">
        <f>SUM(AE82:AE88)</f>
        <v>7547</v>
      </c>
      <c r="AF90" s="831">
        <f>SUM(AF82:AF88)</f>
        <v>10203.029999999999</v>
      </c>
      <c r="AG90" s="829">
        <f>SUM(AG82:AG88)</f>
        <v>60376</v>
      </c>
      <c r="AH90" s="829">
        <f aca="true" t="shared" si="176" ref="AH90:AV90">SUM(AH82:AH88)</f>
        <v>11952</v>
      </c>
      <c r="AI90" s="829">
        <f t="shared" si="176"/>
        <v>5232</v>
      </c>
      <c r="AJ90" s="829">
        <f t="shared" si="176"/>
        <v>3216</v>
      </c>
      <c r="AK90" s="829">
        <f t="shared" si="176"/>
        <v>1776</v>
      </c>
      <c r="AL90" s="829">
        <f t="shared" si="176"/>
        <v>703</v>
      </c>
      <c r="AM90" s="831">
        <f t="shared" si="176"/>
        <v>2117.42</v>
      </c>
      <c r="AN90" s="881">
        <f t="shared" si="176"/>
        <v>392</v>
      </c>
      <c r="AO90" s="986">
        <f t="shared" si="176"/>
        <v>1052.07</v>
      </c>
      <c r="AP90" s="881">
        <f t="shared" si="176"/>
        <v>3554</v>
      </c>
      <c r="AQ90" s="881">
        <f t="shared" si="176"/>
        <v>17</v>
      </c>
      <c r="AR90" s="986">
        <f t="shared" si="176"/>
        <v>39.25</v>
      </c>
      <c r="AS90" s="881">
        <f t="shared" si="176"/>
        <v>0</v>
      </c>
      <c r="AT90" s="986">
        <f t="shared" si="176"/>
        <v>0</v>
      </c>
      <c r="AU90" s="881">
        <f t="shared" si="176"/>
        <v>44</v>
      </c>
      <c r="AV90" s="1171">
        <f t="shared" si="176"/>
        <v>198.2</v>
      </c>
      <c r="AW90" s="831">
        <f t="shared" si="171"/>
        <v>5.194116867629521</v>
      </c>
      <c r="AX90" s="831">
        <f t="shared" si="171"/>
        <v>10.311348687595743</v>
      </c>
      <c r="AY90" s="831">
        <f t="shared" si="171"/>
        <v>5.886444945011263</v>
      </c>
      <c r="AZ90" s="829">
        <f>SUM(AZ82:AZ88)</f>
        <v>514</v>
      </c>
      <c r="BA90" s="832">
        <f t="shared" si="136"/>
        <v>2.6838520408163262</v>
      </c>
      <c r="BB90" s="941">
        <f t="shared" si="166"/>
        <v>10.735408163265305</v>
      </c>
      <c r="BC90" s="830">
        <f>SUM(BC82:BC88)</f>
        <v>0</v>
      </c>
      <c r="BD90" s="47"/>
      <c r="BE90" s="701"/>
      <c r="BF90" s="90" t="s">
        <v>27</v>
      </c>
      <c r="BG90" s="778">
        <f>SUM(BG82:BG88)</f>
        <v>10059</v>
      </c>
      <c r="BH90" s="779">
        <f>SUM(BH82:BH88)</f>
        <v>13604.076000000001</v>
      </c>
      <c r="BI90" s="778">
        <f>SUM(BI82:BI88)</f>
        <v>80472</v>
      </c>
      <c r="BJ90" s="778">
        <f aca="true" t="shared" si="177" ref="BJ90:BX90">SUM(BJ82:BJ88)</f>
        <v>21544</v>
      </c>
      <c r="BK90" s="778">
        <f t="shared" si="177"/>
        <v>8711</v>
      </c>
      <c r="BL90" s="778">
        <f t="shared" si="177"/>
        <v>4497</v>
      </c>
      <c r="BM90" s="778">
        <f t="shared" si="177"/>
        <v>2353</v>
      </c>
      <c r="BN90" s="778">
        <f t="shared" si="177"/>
        <v>1932</v>
      </c>
      <c r="BO90" s="1124">
        <f t="shared" si="177"/>
        <v>5655.91</v>
      </c>
      <c r="BP90" s="778">
        <f t="shared" si="177"/>
        <v>1034</v>
      </c>
      <c r="BQ90" s="778">
        <f t="shared" si="177"/>
        <v>2593.45</v>
      </c>
      <c r="BR90" s="778">
        <f t="shared" si="177"/>
        <v>8434</v>
      </c>
      <c r="BS90" s="778">
        <f t="shared" si="177"/>
        <v>54</v>
      </c>
      <c r="BT90" s="779">
        <f t="shared" si="177"/>
        <v>101.89999999999999</v>
      </c>
      <c r="BU90" s="778">
        <f t="shared" si="177"/>
        <v>9</v>
      </c>
      <c r="BV90" s="779">
        <f t="shared" si="177"/>
        <v>17.9</v>
      </c>
      <c r="BW90" s="778">
        <f t="shared" si="177"/>
        <v>168</v>
      </c>
      <c r="BX90" s="779">
        <f t="shared" si="177"/>
        <v>447.05</v>
      </c>
      <c r="BY90" s="779">
        <f t="shared" si="173"/>
        <v>10.279351824237</v>
      </c>
      <c r="BZ90" s="779">
        <f t="shared" si="173"/>
        <v>19.06377176957847</v>
      </c>
      <c r="CA90" s="779">
        <f>SUM(BR90/BI90)*100</f>
        <v>10.480664081916693</v>
      </c>
      <c r="CB90" s="778">
        <f>SUM(CB82:CB88)</f>
        <v>1189</v>
      </c>
      <c r="CC90" s="779">
        <f>SUM(BQ90/BP90)</f>
        <v>2.5081721470019342</v>
      </c>
      <c r="CD90" s="779">
        <f>SUM(BQ90*4)/BP90</f>
        <v>10.032688588007737</v>
      </c>
      <c r="CE90" s="778">
        <f>SUM(CE82:CE88)</f>
        <v>0</v>
      </c>
      <c r="CF90" s="45"/>
      <c r="CG90" s="1313"/>
      <c r="CH90" s="1314" t="s">
        <v>27</v>
      </c>
      <c r="CI90" s="1314">
        <f>SUM(C90+AE90+BG90)</f>
        <v>25153</v>
      </c>
      <c r="CJ90" s="1291">
        <f>SUM(D90+AF90+BH90)</f>
        <v>34010.146</v>
      </c>
      <c r="CK90" s="1290">
        <f>SUM(E90+AG90+BI90)</f>
        <v>201224</v>
      </c>
      <c r="CL90" s="1305">
        <f>SUM(CL82+CL83+CL84+CL85+CL86+CL87+CL88)</f>
        <v>39247</v>
      </c>
      <c r="CM90" s="1305">
        <f aca="true" t="shared" si="178" ref="CM90:CZ90">SUM(CM82+CM83+CM84+CM85+CM86+CM87+CM88)</f>
        <v>16904</v>
      </c>
      <c r="CN90" s="1305">
        <f t="shared" si="178"/>
        <v>9548</v>
      </c>
      <c r="CO90" s="1305">
        <f t="shared" si="178"/>
        <v>4817</v>
      </c>
      <c r="CP90" s="1305">
        <f t="shared" si="178"/>
        <v>2932</v>
      </c>
      <c r="CQ90" s="1292">
        <f t="shared" si="178"/>
        <v>9256.48</v>
      </c>
      <c r="CR90" s="1305">
        <f t="shared" si="178"/>
        <v>1644</v>
      </c>
      <c r="CS90" s="1292">
        <f t="shared" si="178"/>
        <v>4562.049999999999</v>
      </c>
      <c r="CT90" s="1305">
        <f t="shared" si="178"/>
        <v>13659</v>
      </c>
      <c r="CU90" s="1305">
        <f t="shared" si="178"/>
        <v>85</v>
      </c>
      <c r="CV90" s="1292">
        <f t="shared" si="178"/>
        <v>167.89999999999998</v>
      </c>
      <c r="CW90" s="1315">
        <f>SUM(Q90+AS90+BU90)</f>
        <v>15</v>
      </c>
      <c r="CX90" s="1292">
        <f t="shared" si="178"/>
        <v>32.25</v>
      </c>
      <c r="CY90" s="1305">
        <f t="shared" si="178"/>
        <v>249</v>
      </c>
      <c r="CZ90" s="1316">
        <f t="shared" si="178"/>
        <v>816.1500000000001</v>
      </c>
      <c r="DA90" s="1292">
        <f t="shared" si="159"/>
        <v>6.535999681946487</v>
      </c>
      <c r="DB90" s="1316">
        <f t="shared" si="160"/>
        <v>13.413791284518448</v>
      </c>
      <c r="DC90" s="1292">
        <f t="shared" si="161"/>
        <v>6.787957698882837</v>
      </c>
      <c r="DD90" s="1317">
        <f>SUM(DD82:DD88)</f>
        <v>2484</v>
      </c>
      <c r="DE90" s="1007">
        <f>_xlfn.IFERROR(SUM(CS90/CR90),0)</f>
        <v>2.7749695863746955</v>
      </c>
      <c r="DF90" s="1293">
        <f>_xlfn.IFERROR(SUM(CS90*4)/CR90,0)</f>
        <v>11.099878345498782</v>
      </c>
      <c r="DG90" s="1294">
        <f>SUM(DG82:DG88)</f>
        <v>0</v>
      </c>
      <c r="DH90" s="1318">
        <f>SUM(DH82:DH88)</f>
        <v>82.05</v>
      </c>
      <c r="DI90" s="1319">
        <f>SUM('Finance statement'!I59)</f>
        <v>6047.569999999998</v>
      </c>
      <c r="DK90" s="72"/>
    </row>
    <row r="91" spans="1:115" ht="48.75" customHeight="1" thickBot="1">
      <c r="A91" s="790"/>
      <c r="B91" s="791" t="s">
        <v>64</v>
      </c>
      <c r="C91" s="791">
        <f>SUM(C90+C80+C63+C50+C28+C21)</f>
        <v>29702</v>
      </c>
      <c r="D91" s="791">
        <f>SUM(+D80+D63+D50+D28+D21+D90)</f>
        <v>39581.79</v>
      </c>
      <c r="E91" s="791">
        <f>SUM(+E80+E63+E50+E28+E21+E90)</f>
        <v>237616</v>
      </c>
      <c r="F91" s="791">
        <f aca="true" t="shared" si="179" ref="F91:T91">SUM(+F80+F63+F50+F28+F21+F90)</f>
        <v>48002</v>
      </c>
      <c r="G91" s="791">
        <f t="shared" si="179"/>
        <v>20601</v>
      </c>
      <c r="H91" s="791">
        <f t="shared" si="179"/>
        <v>9730</v>
      </c>
      <c r="I91" s="791">
        <f t="shared" si="179"/>
        <v>3771</v>
      </c>
      <c r="J91" s="89">
        <f t="shared" si="179"/>
        <v>3806</v>
      </c>
      <c r="K91" s="791">
        <f t="shared" si="179"/>
        <v>7971.01</v>
      </c>
      <c r="L91" s="889">
        <f t="shared" si="179"/>
        <v>1619</v>
      </c>
      <c r="M91" s="889">
        <f t="shared" si="179"/>
        <v>4334.95</v>
      </c>
      <c r="N91" s="889">
        <f t="shared" si="179"/>
        <v>11837</v>
      </c>
      <c r="O91" s="889">
        <f t="shared" si="179"/>
        <v>184</v>
      </c>
      <c r="P91" s="889">
        <f t="shared" si="179"/>
        <v>336.63</v>
      </c>
      <c r="Q91" s="889">
        <f t="shared" si="179"/>
        <v>117</v>
      </c>
      <c r="R91" s="1213">
        <f t="shared" si="179"/>
        <v>217.21</v>
      </c>
      <c r="S91" s="889">
        <f t="shared" si="179"/>
        <v>297</v>
      </c>
      <c r="T91" s="889">
        <f t="shared" si="179"/>
        <v>912.12</v>
      </c>
      <c r="U91" s="792">
        <f t="shared" si="152"/>
        <v>5.4508113931721764</v>
      </c>
      <c r="V91" s="792">
        <f t="shared" si="153"/>
        <v>10.951879639601946</v>
      </c>
      <c r="W91" s="792">
        <f t="shared" si="154"/>
        <v>4.981566897851996</v>
      </c>
      <c r="X91" s="791">
        <f>SUM(+X80+X63+X50+X28+X21+X90)</f>
        <v>2877</v>
      </c>
      <c r="Y91" s="793">
        <f t="shared" si="168"/>
        <v>2.677547869054972</v>
      </c>
      <c r="Z91" s="794">
        <f>SUM(M91*4/L91)</f>
        <v>10.710191476219888</v>
      </c>
      <c r="AA91" s="791">
        <f>SUM(+AA80+AA63+AA50+AA28+AA21+AA90)</f>
        <v>80</v>
      </c>
      <c r="AC91" s="710"/>
      <c r="AD91" s="711" t="s">
        <v>64</v>
      </c>
      <c r="AE91" s="833">
        <f aca="true" t="shared" si="180" ref="AE91:AV91">AE21+AE28+AE50+AE63+AE80+AE90</f>
        <v>32575</v>
      </c>
      <c r="AF91" s="834">
        <f t="shared" si="180"/>
        <v>43682.85</v>
      </c>
      <c r="AG91" s="833">
        <f t="shared" si="180"/>
        <v>260600</v>
      </c>
      <c r="AH91" s="833">
        <f t="shared" si="180"/>
        <v>73567</v>
      </c>
      <c r="AI91" s="833">
        <f t="shared" si="180"/>
        <v>33965</v>
      </c>
      <c r="AJ91" s="833">
        <f t="shared" si="180"/>
        <v>14862</v>
      </c>
      <c r="AK91" s="833">
        <f t="shared" si="180"/>
        <v>6061</v>
      </c>
      <c r="AL91" s="833">
        <f t="shared" si="180"/>
        <v>5857</v>
      </c>
      <c r="AM91" s="834">
        <f t="shared" si="180"/>
        <v>12371.659999999998</v>
      </c>
      <c r="AN91" s="833">
        <f t="shared" si="180"/>
        <v>2895</v>
      </c>
      <c r="AO91" s="834">
        <f t="shared" si="180"/>
        <v>5822.35</v>
      </c>
      <c r="AP91" s="833">
        <f t="shared" si="180"/>
        <v>18423</v>
      </c>
      <c r="AQ91" s="833">
        <f t="shared" si="180"/>
        <v>212</v>
      </c>
      <c r="AR91" s="834">
        <f t="shared" si="180"/>
        <v>334.05999999999995</v>
      </c>
      <c r="AS91" s="833">
        <f t="shared" si="180"/>
        <v>165</v>
      </c>
      <c r="AT91" s="834">
        <f t="shared" si="180"/>
        <v>179.87</v>
      </c>
      <c r="AU91" s="833">
        <f t="shared" si="180"/>
        <v>426</v>
      </c>
      <c r="AV91" s="834">
        <f t="shared" si="180"/>
        <v>1123.44</v>
      </c>
      <c r="AW91" s="834">
        <f t="shared" si="171"/>
        <v>8.887183422870299</v>
      </c>
      <c r="AX91" s="834">
        <f t="shared" si="171"/>
        <v>13.32868620064854</v>
      </c>
      <c r="AY91" s="834">
        <f t="shared" si="171"/>
        <v>7.069455103607061</v>
      </c>
      <c r="AZ91" s="833">
        <f>AZ21+AZ28+AZ50+AZ63+AZ80+AZ90</f>
        <v>3655</v>
      </c>
      <c r="BA91" s="835">
        <f t="shared" si="136"/>
        <v>2.011174438687392</v>
      </c>
      <c r="BB91" s="941">
        <f t="shared" si="166"/>
        <v>8.044697754749569</v>
      </c>
      <c r="BC91" s="833">
        <f>BC21+BC28+BC50+BC63+BC80+BC90</f>
        <v>261</v>
      </c>
      <c r="BD91" s="47"/>
      <c r="BE91" s="715"/>
      <c r="BF91" s="89" t="s">
        <v>64</v>
      </c>
      <c r="BG91" s="791">
        <f aca="true" t="shared" si="181" ref="BG91:BX91">BG21+BG28+BG50+BG63+BG80+BG90</f>
        <v>40830</v>
      </c>
      <c r="BH91" s="792">
        <f t="shared" si="181"/>
        <v>54735.380000000005</v>
      </c>
      <c r="BI91" s="791">
        <f t="shared" si="181"/>
        <v>326640</v>
      </c>
      <c r="BJ91" s="791">
        <f t="shared" si="181"/>
        <v>143041</v>
      </c>
      <c r="BK91" s="89">
        <f t="shared" si="181"/>
        <v>60248</v>
      </c>
      <c r="BL91" s="791">
        <f t="shared" si="181"/>
        <v>25213</v>
      </c>
      <c r="BM91" s="791">
        <f t="shared" si="181"/>
        <v>13243</v>
      </c>
      <c r="BN91" s="791">
        <f t="shared" si="181"/>
        <v>12089</v>
      </c>
      <c r="BO91" s="792">
        <f t="shared" si="181"/>
        <v>23603.07</v>
      </c>
      <c r="BP91" s="889">
        <f t="shared" si="181"/>
        <v>4563</v>
      </c>
      <c r="BQ91" s="889">
        <f t="shared" si="181"/>
        <v>9449.43</v>
      </c>
      <c r="BR91" s="889">
        <f t="shared" si="181"/>
        <v>31309</v>
      </c>
      <c r="BS91" s="889">
        <f t="shared" si="181"/>
        <v>263</v>
      </c>
      <c r="BT91" s="982">
        <f t="shared" si="181"/>
        <v>447.51</v>
      </c>
      <c r="BU91" s="889">
        <f t="shared" si="181"/>
        <v>169</v>
      </c>
      <c r="BV91" s="982">
        <f t="shared" si="181"/>
        <v>221.06</v>
      </c>
      <c r="BW91" s="889">
        <f t="shared" si="181"/>
        <v>660</v>
      </c>
      <c r="BX91" s="1213">
        <f t="shared" si="181"/>
        <v>1502.26</v>
      </c>
      <c r="BY91" s="792">
        <f t="shared" si="173"/>
        <v>11.175606171932403</v>
      </c>
      <c r="BZ91" s="792">
        <f t="shared" si="173"/>
        <v>17.26384287457217</v>
      </c>
      <c r="CA91" s="792">
        <f>SUM(BR91/BI91)*100</f>
        <v>9.585170217976978</v>
      </c>
      <c r="CB91" s="791">
        <f>CB21+CB28+CB50+CB63+CB80+CB90</f>
        <v>4262</v>
      </c>
      <c r="CC91" s="793">
        <f>SUM(BQ91/BP91)</f>
        <v>2.070880999342538</v>
      </c>
      <c r="CD91" s="794">
        <f>SUM(BQ91*4)/BP91</f>
        <v>8.283523997370152</v>
      </c>
      <c r="CE91" s="791">
        <f>CE21+CE28+CE50+CE63+CE80+CE90</f>
        <v>158</v>
      </c>
      <c r="CF91" s="45"/>
      <c r="CG91" s="737"/>
      <c r="CH91" s="730" t="s">
        <v>64</v>
      </c>
      <c r="CI91" s="374">
        <f>SUM(CI90+CI80+CI63+CI50+CI28+CI21)</f>
        <v>103107</v>
      </c>
      <c r="CJ91" s="375">
        <f>SUM(CJ90+CJ80+CJ63+CJ50+CJ28+CJ21)-0.02</f>
        <v>138000.00000000003</v>
      </c>
      <c r="CK91" s="374">
        <f>SUM(CK90+CK80+CK63+CK50+CK28+CK21)</f>
        <v>824856</v>
      </c>
      <c r="CL91" s="730">
        <f>SUM(CL90+CL80+CL63+CL50+CL28+CL21)</f>
        <v>264610</v>
      </c>
      <c r="CM91" s="992">
        <f aca="true" t="shared" si="182" ref="CM91:CV91">SUM(CM90+CM80+CM63+CM50+CM28+CM21)</f>
        <v>113700</v>
      </c>
      <c r="CN91" s="992">
        <f t="shared" si="182"/>
        <v>48906</v>
      </c>
      <c r="CO91" s="992">
        <f t="shared" si="182"/>
        <v>22850</v>
      </c>
      <c r="CP91" s="1023">
        <f t="shared" si="182"/>
        <v>20908</v>
      </c>
      <c r="CQ91" s="1382">
        <f t="shared" si="182"/>
        <v>44160.94</v>
      </c>
      <c r="CR91" s="1047">
        <f t="shared" si="182"/>
        <v>9077</v>
      </c>
      <c r="CS91" s="1021">
        <f t="shared" si="182"/>
        <v>19606.73</v>
      </c>
      <c r="CT91" s="730">
        <f t="shared" si="182"/>
        <v>61569</v>
      </c>
      <c r="CU91" s="730">
        <f t="shared" si="182"/>
        <v>624</v>
      </c>
      <c r="CV91" s="731">
        <f t="shared" si="182"/>
        <v>1071.95</v>
      </c>
      <c r="CW91" s="993">
        <f>SUM(Q91+AS91+BU91)</f>
        <v>451</v>
      </c>
      <c r="CX91" s="375">
        <f>SUM(CX90+CX80+CX63+CX50+CX28+CX21)</f>
        <v>585.6800000000001</v>
      </c>
      <c r="CY91" s="374">
        <f>SUM(CY90+CY80+CY63+CY50+CY28+CY21)</f>
        <v>1355</v>
      </c>
      <c r="CZ91" s="375">
        <f>SUM(CZ90+CZ80+CZ63+CZ50+CZ28+CZ21)</f>
        <v>3452.6600000000003</v>
      </c>
      <c r="DA91" s="1021">
        <f t="shared" si="159"/>
        <v>8.80347600065951</v>
      </c>
      <c r="DB91" s="1370">
        <f t="shared" si="160"/>
        <v>14.207775362318836</v>
      </c>
      <c r="DC91" s="1371">
        <f t="shared" si="161"/>
        <v>7.46421193517414</v>
      </c>
      <c r="DD91" s="1372">
        <f>DD21+DD28+DD50+DD63+DD80+DD90</f>
        <v>10794</v>
      </c>
      <c r="DE91" s="1373">
        <f>_xlfn.IFERROR(SUM(CS91/CR91),0)</f>
        <v>2.160045169108736</v>
      </c>
      <c r="DF91" s="1021">
        <f>_xlfn.IFERROR(SUM(CS91*4)/CR91,0)</f>
        <v>8.640180676434944</v>
      </c>
      <c r="DG91" s="1374">
        <f>SUM(DG21+DG28+DG50+DG63+DG80+DG90)</f>
        <v>499</v>
      </c>
      <c r="DH91" s="375">
        <f>SUM(DH83:DH89)</f>
        <v>164.1</v>
      </c>
      <c r="DI91" s="1375">
        <f>SUM('Finance statement'!I72)</f>
        <v>24538.999000000007</v>
      </c>
      <c r="DK91" s="72"/>
    </row>
    <row r="92" spans="1:114" ht="32.25" customHeight="1" thickTop="1">
      <c r="A92" s="16"/>
      <c r="B92" s="58"/>
      <c r="C92" s="58"/>
      <c r="D92" s="59"/>
      <c r="E92" s="60"/>
      <c r="F92" s="60"/>
      <c r="G92" s="60"/>
      <c r="H92" s="60"/>
      <c r="I92" s="60"/>
      <c r="J92" s="61"/>
      <c r="K92" s="62"/>
      <c r="L92" s="898"/>
      <c r="M92" s="899"/>
      <c r="N92" s="900"/>
      <c r="O92" s="900"/>
      <c r="P92" s="900"/>
      <c r="Q92" s="900"/>
      <c r="R92" s="900"/>
      <c r="S92" s="900"/>
      <c r="T92" s="900"/>
      <c r="U92" s="59"/>
      <c r="V92" s="59"/>
      <c r="W92" s="59"/>
      <c r="X92" s="63"/>
      <c r="Y92" s="45"/>
      <c r="Z92" s="45"/>
      <c r="AA92" s="64"/>
      <c r="AB92" s="16"/>
      <c r="AC92" s="702"/>
      <c r="AD92" s="67"/>
      <c r="AE92" s="67"/>
      <c r="AF92" s="47"/>
      <c r="AG92" s="67"/>
      <c r="AH92" s="67"/>
      <c r="AI92" s="67"/>
      <c r="AJ92" s="67"/>
      <c r="AK92" s="67"/>
      <c r="AL92" s="712"/>
      <c r="AM92" s="713"/>
      <c r="AN92" s="867"/>
      <c r="AO92" s="868"/>
      <c r="AP92" s="867"/>
      <c r="AQ92" s="867"/>
      <c r="AR92" s="867"/>
      <c r="AS92" s="867"/>
      <c r="AT92" s="867"/>
      <c r="AU92" s="867"/>
      <c r="AV92" s="867"/>
      <c r="AW92" s="47"/>
      <c r="AX92" s="47"/>
      <c r="AY92" s="47"/>
      <c r="AZ92" s="712"/>
      <c r="BA92" s="47"/>
      <c r="BB92" s="47"/>
      <c r="BC92" s="57"/>
      <c r="BD92" s="47"/>
      <c r="BE92" s="12"/>
      <c r="BF92" s="67"/>
      <c r="BG92" s="68"/>
      <c r="BH92" s="45"/>
      <c r="BI92" s="68"/>
      <c r="BJ92" s="68"/>
      <c r="BK92" s="68"/>
      <c r="BL92" s="68"/>
      <c r="BM92" s="68"/>
      <c r="BN92" s="69"/>
      <c r="BO92" s="70"/>
      <c r="BP92" s="890"/>
      <c r="BQ92" s="891"/>
      <c r="BR92" s="890"/>
      <c r="BS92" s="890"/>
      <c r="BT92" s="890"/>
      <c r="BU92" s="890"/>
      <c r="BV92" s="890"/>
      <c r="BW92" s="890"/>
      <c r="BX92" s="890"/>
      <c r="BY92" s="45"/>
      <c r="BZ92" s="45"/>
      <c r="CA92" s="45"/>
      <c r="CB92" s="71"/>
      <c r="CC92" s="45"/>
      <c r="CD92" s="45"/>
      <c r="CE92" s="64"/>
      <c r="CF92" s="45"/>
      <c r="CG92" s="1310" t="s">
        <v>509</v>
      </c>
      <c r="CH92" s="1311"/>
      <c r="CI92" s="1311"/>
      <c r="CJ92" s="1311"/>
      <c r="CK92" s="1311"/>
      <c r="CL92" s="1311"/>
      <c r="CM92" s="1311"/>
      <c r="CN92" s="1311"/>
      <c r="CO92" s="1311"/>
      <c r="CP92" s="1311"/>
      <c r="CQ92" s="1311"/>
      <c r="CR92" s="1311"/>
      <c r="CS92" s="1311"/>
      <c r="CT92" s="1311"/>
      <c r="CU92" s="1311"/>
      <c r="CV92" s="1311"/>
      <c r="CW92" s="1311"/>
      <c r="CX92" s="1311"/>
      <c r="CY92" s="1311"/>
      <c r="CZ92" s="1311"/>
      <c r="DA92" s="1311"/>
      <c r="DB92" s="1311"/>
      <c r="DC92" s="1311"/>
      <c r="DD92" s="1311"/>
      <c r="DE92" s="1311"/>
      <c r="DF92" s="1311"/>
      <c r="DG92" s="1311"/>
      <c r="DH92" s="1311"/>
      <c r="DI92" s="1312"/>
      <c r="DJ92" s="37"/>
    </row>
    <row r="93" spans="1:114" ht="32.25" customHeight="1">
      <c r="A93" s="16"/>
      <c r="B93" s="58"/>
      <c r="C93" s="58"/>
      <c r="D93" s="59"/>
      <c r="E93" s="60"/>
      <c r="F93" s="60"/>
      <c r="G93" s="60"/>
      <c r="H93" s="60"/>
      <c r="I93" s="60"/>
      <c r="J93" s="61"/>
      <c r="K93" s="62"/>
      <c r="L93" s="898"/>
      <c r="M93" s="899"/>
      <c r="N93" s="900"/>
      <c r="O93" s="900"/>
      <c r="P93" s="900"/>
      <c r="Q93" s="900"/>
      <c r="R93" s="900"/>
      <c r="S93" s="900"/>
      <c r="T93" s="900"/>
      <c r="U93" s="59"/>
      <c r="V93" s="59"/>
      <c r="W93" s="59"/>
      <c r="X93" s="63"/>
      <c r="Y93" s="45"/>
      <c r="Z93" s="45"/>
      <c r="AA93" s="64"/>
      <c r="AB93" s="16"/>
      <c r="AC93" s="16"/>
      <c r="AD93" s="13"/>
      <c r="AE93" s="58"/>
      <c r="AF93" s="59"/>
      <c r="AG93" s="58"/>
      <c r="AH93" s="58"/>
      <c r="AI93" s="58"/>
      <c r="AJ93" s="58"/>
      <c r="AK93" s="58"/>
      <c r="AL93" s="65"/>
      <c r="AM93" s="66"/>
      <c r="AN93" s="950"/>
      <c r="AO93" s="951"/>
      <c r="AP93" s="950"/>
      <c r="AQ93" s="950"/>
      <c r="AR93" s="950"/>
      <c r="AS93" s="950"/>
      <c r="AT93" s="950"/>
      <c r="AU93" s="950"/>
      <c r="AV93" s="950"/>
      <c r="AW93" s="59"/>
      <c r="AX93" s="59"/>
      <c r="AY93" s="59"/>
      <c r="AZ93" s="65"/>
      <c r="BA93" s="45"/>
      <c r="BB93" s="47"/>
      <c r="BC93" s="57"/>
      <c r="BD93" s="47"/>
      <c r="BE93" s="12"/>
      <c r="BF93" s="67"/>
      <c r="BG93" s="68"/>
      <c r="BH93" s="45"/>
      <c r="BI93" s="68"/>
      <c r="BJ93" s="68"/>
      <c r="BK93" s="68"/>
      <c r="BL93" s="68"/>
      <c r="BM93" s="68"/>
      <c r="BN93" s="69"/>
      <c r="BO93" s="70"/>
      <c r="BP93" s="890"/>
      <c r="BQ93" s="891"/>
      <c r="BR93" s="890"/>
      <c r="BS93" s="890"/>
      <c r="BT93" s="890"/>
      <c r="BU93" s="890"/>
      <c r="BV93" s="890"/>
      <c r="BW93" s="890"/>
      <c r="BX93" s="890"/>
      <c r="BY93" s="45"/>
      <c r="BZ93" s="45"/>
      <c r="CA93" s="45"/>
      <c r="CB93" s="71"/>
      <c r="CC93" s="45"/>
      <c r="CD93" s="45"/>
      <c r="CE93" s="64"/>
      <c r="CF93" s="59"/>
      <c r="CG93" s="102"/>
      <c r="CH93" s="1551" t="s">
        <v>500</v>
      </c>
      <c r="CI93" s="1551"/>
      <c r="CJ93" s="1551"/>
      <c r="CK93" s="1551"/>
      <c r="CL93" s="1551"/>
      <c r="CM93" s="1551"/>
      <c r="CN93" s="1551"/>
      <c r="CO93" s="1551"/>
      <c r="CP93" s="1551"/>
      <c r="CQ93" s="1551"/>
      <c r="CR93" s="1551"/>
      <c r="CS93" s="1551"/>
      <c r="CT93" s="1551"/>
      <c r="CU93" s="1551"/>
      <c r="CV93" s="1551"/>
      <c r="CW93" s="1551"/>
      <c r="CX93" s="1551"/>
      <c r="CY93" s="1551"/>
      <c r="CZ93" s="1551"/>
      <c r="DA93" s="1551"/>
      <c r="DB93" s="1551"/>
      <c r="DC93" s="1551"/>
      <c r="DD93" s="1551"/>
      <c r="DE93" s="1551"/>
      <c r="DF93" s="1551"/>
      <c r="DG93" s="1551"/>
      <c r="DH93" s="859"/>
      <c r="DI93" s="860"/>
      <c r="DJ93" s="750"/>
    </row>
    <row r="94" spans="40:96" ht="14.25">
      <c r="AN94" s="952"/>
      <c r="AO94" s="875"/>
      <c r="AP94" s="875"/>
      <c r="AQ94" s="875"/>
      <c r="AR94" s="875"/>
      <c r="AS94" s="875"/>
      <c r="AT94" s="875"/>
      <c r="AU94" s="875"/>
      <c r="AV94" s="875"/>
      <c r="BA94" s="53"/>
      <c r="CO94" s="81"/>
      <c r="CP94" s="16"/>
      <c r="CQ94" s="16"/>
      <c r="CR94" s="874"/>
    </row>
    <row r="95" spans="40:97" ht="14.25">
      <c r="AN95" s="952"/>
      <c r="AO95" s="875"/>
      <c r="AP95" s="875"/>
      <c r="AQ95" s="875"/>
      <c r="AR95" s="875"/>
      <c r="AS95" s="875"/>
      <c r="AT95" s="875"/>
      <c r="AU95" s="875"/>
      <c r="AV95" s="875"/>
      <c r="BA95" s="53"/>
      <c r="CO95" s="81"/>
      <c r="CP95" s="16"/>
      <c r="CQ95" s="78"/>
      <c r="CS95" s="874"/>
    </row>
    <row r="96" spans="40:106" ht="14.25">
      <c r="AN96" s="875"/>
      <c r="AO96" s="875"/>
      <c r="AP96" s="875"/>
      <c r="AQ96" s="875"/>
      <c r="AR96" s="875"/>
      <c r="AS96" s="875"/>
      <c r="AT96" s="875"/>
      <c r="AU96" s="875"/>
      <c r="AV96" s="875"/>
      <c r="BA96" s="53"/>
      <c r="CP96" s="16"/>
      <c r="CR96" s="874"/>
      <c r="CS96" s="874"/>
      <c r="DB96" s="73"/>
    </row>
    <row r="97" spans="40:48" ht="12.75">
      <c r="AN97" s="875"/>
      <c r="AO97" s="875"/>
      <c r="AP97" s="875"/>
      <c r="AQ97" s="875"/>
      <c r="AR97" s="875"/>
      <c r="AS97" s="875"/>
      <c r="AT97" s="875"/>
      <c r="AU97" s="875"/>
      <c r="AV97" s="875"/>
    </row>
    <row r="98" spans="40:104" ht="12.75">
      <c r="AN98" s="875"/>
      <c r="AO98" s="875"/>
      <c r="AP98" s="875"/>
      <c r="AQ98" s="875"/>
      <c r="AR98" s="875"/>
      <c r="AS98" s="875"/>
      <c r="AT98" s="875"/>
      <c r="AU98" s="875"/>
      <c r="AV98" s="875"/>
      <c r="CS98" s="875" t="s">
        <v>83</v>
      </c>
      <c r="CT98" s="874"/>
      <c r="CU98" s="874"/>
      <c r="CV98" s="874"/>
      <c r="CW98" s="874"/>
      <c r="CX98" s="874"/>
      <c r="CY98" s="874"/>
      <c r="CZ98" s="874"/>
    </row>
    <row r="99" spans="40:48" ht="12.75">
      <c r="AN99" s="875"/>
      <c r="AO99" s="875"/>
      <c r="AP99" s="875"/>
      <c r="AQ99" s="875"/>
      <c r="AR99" s="875"/>
      <c r="AS99" s="875"/>
      <c r="AT99" s="875"/>
      <c r="AU99" s="875"/>
      <c r="AV99" s="875"/>
    </row>
    <row r="100" spans="40:48" ht="12.75">
      <c r="AN100" s="875"/>
      <c r="AO100" s="875"/>
      <c r="AP100" s="875"/>
      <c r="AQ100" s="875"/>
      <c r="AR100" s="875"/>
      <c r="AS100" s="875"/>
      <c r="AT100" s="875"/>
      <c r="AU100" s="875"/>
      <c r="AV100" s="875"/>
    </row>
    <row r="101" spans="40:48" ht="12.75">
      <c r="AN101" s="875"/>
      <c r="AO101" s="875"/>
      <c r="AP101" s="875"/>
      <c r="AQ101" s="875"/>
      <c r="AR101" s="875"/>
      <c r="AS101" s="875"/>
      <c r="AT101" s="875"/>
      <c r="AU101" s="875"/>
      <c r="AV101" s="875"/>
    </row>
    <row r="102" spans="40:48" ht="12.75">
      <c r="AN102" s="875"/>
      <c r="AO102" s="875"/>
      <c r="AP102" s="875"/>
      <c r="AQ102" s="875"/>
      <c r="AR102" s="875"/>
      <c r="AS102" s="875"/>
      <c r="AT102" s="875"/>
      <c r="AU102" s="875"/>
      <c r="AV102" s="875"/>
    </row>
    <row r="103" spans="40:48" ht="12.75">
      <c r="AN103" s="875"/>
      <c r="AO103" s="875"/>
      <c r="AP103" s="875"/>
      <c r="AQ103" s="875"/>
      <c r="AR103" s="875"/>
      <c r="AS103" s="875"/>
      <c r="AT103" s="875"/>
      <c r="AU103" s="875"/>
      <c r="AV103" s="875"/>
    </row>
    <row r="104" spans="40:48" ht="12.75">
      <c r="AN104" s="875"/>
      <c r="AO104" s="875"/>
      <c r="AP104" s="875"/>
      <c r="AQ104" s="875"/>
      <c r="AR104" s="875"/>
      <c r="AS104" s="875"/>
      <c r="AT104" s="875"/>
      <c r="AU104" s="875"/>
      <c r="AV104" s="875"/>
    </row>
    <row r="105" spans="40:48" ht="12.75">
      <c r="AN105" s="875"/>
      <c r="AO105" s="875"/>
      <c r="AP105" s="875"/>
      <c r="AQ105" s="875"/>
      <c r="AR105" s="875"/>
      <c r="AS105" s="875"/>
      <c r="AT105" s="875"/>
      <c r="AU105" s="875"/>
      <c r="AV105" s="875"/>
    </row>
    <row r="106" spans="40:48" ht="12.75">
      <c r="AN106" s="875"/>
      <c r="AO106" s="875"/>
      <c r="AP106" s="875"/>
      <c r="AQ106" s="875"/>
      <c r="AR106" s="875"/>
      <c r="AS106" s="875"/>
      <c r="AT106" s="875"/>
      <c r="AU106" s="875"/>
      <c r="AV106" s="875"/>
    </row>
    <row r="107" spans="40:48" ht="12.75">
      <c r="AN107" s="875"/>
      <c r="AO107" s="875"/>
      <c r="AP107" s="875"/>
      <c r="AQ107" s="875"/>
      <c r="AR107" s="875"/>
      <c r="AS107" s="875"/>
      <c r="AT107" s="875"/>
      <c r="AU107" s="875"/>
      <c r="AV107" s="875"/>
    </row>
    <row r="108" spans="40:48" ht="12.75">
      <c r="AN108" s="875"/>
      <c r="AO108" s="875"/>
      <c r="AP108" s="875"/>
      <c r="AQ108" s="875"/>
      <c r="AR108" s="875"/>
      <c r="AS108" s="875"/>
      <c r="AT108" s="875"/>
      <c r="AU108" s="875"/>
      <c r="AV108" s="875"/>
    </row>
    <row r="109" spans="40:48" ht="12.75">
      <c r="AN109" s="875"/>
      <c r="AO109" s="875"/>
      <c r="AP109" s="875"/>
      <c r="AQ109" s="875"/>
      <c r="AR109" s="875"/>
      <c r="AS109" s="875"/>
      <c r="AT109" s="875"/>
      <c r="AU109" s="875"/>
      <c r="AV109" s="875"/>
    </row>
    <row r="110" spans="40:48" ht="12.75">
      <c r="AN110" s="875"/>
      <c r="AO110" s="875"/>
      <c r="AP110" s="875"/>
      <c r="AQ110" s="875"/>
      <c r="AR110" s="875"/>
      <c r="AS110" s="875"/>
      <c r="AT110" s="875"/>
      <c r="AU110" s="875"/>
      <c r="AV110" s="875"/>
    </row>
    <row r="111" spans="40:48" ht="12.75">
      <c r="AN111" s="875"/>
      <c r="AO111" s="875"/>
      <c r="AP111" s="875"/>
      <c r="AQ111" s="875"/>
      <c r="AR111" s="875"/>
      <c r="AS111" s="875"/>
      <c r="AT111" s="875"/>
      <c r="AU111" s="875"/>
      <c r="AV111" s="875"/>
    </row>
    <row r="112" spans="40:48" ht="12.75">
      <c r="AN112" s="875"/>
      <c r="AO112" s="875"/>
      <c r="AP112" s="875"/>
      <c r="AQ112" s="875"/>
      <c r="AR112" s="875"/>
      <c r="AS112" s="875"/>
      <c r="AT112" s="875"/>
      <c r="AU112" s="875"/>
      <c r="AV112" s="875"/>
    </row>
    <row r="113" spans="40:48" ht="12.75">
      <c r="AN113" s="875"/>
      <c r="AO113" s="875"/>
      <c r="AP113" s="875"/>
      <c r="AQ113" s="875"/>
      <c r="AR113" s="875"/>
      <c r="AS113" s="875"/>
      <c r="AT113" s="875"/>
      <c r="AU113" s="875"/>
      <c r="AV113" s="875"/>
    </row>
    <row r="114" spans="40:48" ht="12.75">
      <c r="AN114" s="875"/>
      <c r="AO114" s="875"/>
      <c r="AP114" s="875"/>
      <c r="AQ114" s="875"/>
      <c r="AR114" s="875"/>
      <c r="AS114" s="875"/>
      <c r="AT114" s="875"/>
      <c r="AU114" s="875"/>
      <c r="AV114" s="875"/>
    </row>
    <row r="115" spans="40:48" ht="12.75">
      <c r="AN115" s="875"/>
      <c r="AO115" s="875"/>
      <c r="AP115" s="875"/>
      <c r="AQ115" s="875"/>
      <c r="AR115" s="875"/>
      <c r="AS115" s="875"/>
      <c r="AT115" s="875"/>
      <c r="AU115" s="875"/>
      <c r="AV115" s="875"/>
    </row>
    <row r="116" spans="40:48" ht="12.75">
      <c r="AN116" s="875"/>
      <c r="AO116" s="875"/>
      <c r="AP116" s="875"/>
      <c r="AQ116" s="875"/>
      <c r="AR116" s="875"/>
      <c r="AS116" s="875"/>
      <c r="AT116" s="875"/>
      <c r="AU116" s="875"/>
      <c r="AV116" s="875"/>
    </row>
    <row r="117" spans="40:48" ht="12.75">
      <c r="AN117" s="875"/>
      <c r="AO117" s="875"/>
      <c r="AP117" s="875"/>
      <c r="AQ117" s="875"/>
      <c r="AR117" s="875"/>
      <c r="AS117" s="875"/>
      <c r="AT117" s="875"/>
      <c r="AU117" s="875"/>
      <c r="AV117" s="875"/>
    </row>
    <row r="118" spans="40:48" ht="12.75">
      <c r="AN118" s="875"/>
      <c r="AO118" s="875"/>
      <c r="AP118" s="875"/>
      <c r="AQ118" s="875"/>
      <c r="AR118" s="875"/>
      <c r="AS118" s="875"/>
      <c r="AT118" s="875"/>
      <c r="AU118" s="875"/>
      <c r="AV118" s="875"/>
    </row>
    <row r="119" spans="40:48" ht="12.75">
      <c r="AN119" s="875"/>
      <c r="AO119" s="875"/>
      <c r="AP119" s="875"/>
      <c r="AQ119" s="875"/>
      <c r="AR119" s="875"/>
      <c r="AS119" s="875"/>
      <c r="AT119" s="875"/>
      <c r="AU119" s="875"/>
      <c r="AV119" s="875"/>
    </row>
    <row r="120" spans="40:48" ht="12.75">
      <c r="AN120" s="875"/>
      <c r="AO120" s="875"/>
      <c r="AP120" s="875"/>
      <c r="AQ120" s="875"/>
      <c r="AR120" s="875"/>
      <c r="AS120" s="875"/>
      <c r="AT120" s="875"/>
      <c r="AU120" s="875"/>
      <c r="AV120" s="875"/>
    </row>
    <row r="121" spans="40:48" ht="12.75">
      <c r="AN121" s="875"/>
      <c r="AO121" s="875"/>
      <c r="AP121" s="875"/>
      <c r="AQ121" s="875"/>
      <c r="AR121" s="875"/>
      <c r="AS121" s="875"/>
      <c r="AT121" s="875"/>
      <c r="AU121" s="875"/>
      <c r="AV121" s="875"/>
    </row>
    <row r="122" spans="40:48" ht="12.75">
      <c r="AN122" s="875"/>
      <c r="AO122" s="875"/>
      <c r="AP122" s="875"/>
      <c r="AQ122" s="875"/>
      <c r="AR122" s="875"/>
      <c r="AS122" s="875"/>
      <c r="AT122" s="875"/>
      <c r="AU122" s="875"/>
      <c r="AV122" s="875"/>
    </row>
    <row r="123" spans="40:48" ht="12.75">
      <c r="AN123" s="875"/>
      <c r="AO123" s="875"/>
      <c r="AP123" s="875"/>
      <c r="AQ123" s="875"/>
      <c r="AR123" s="875"/>
      <c r="AS123" s="875"/>
      <c r="AT123" s="875"/>
      <c r="AU123" s="875"/>
      <c r="AV123" s="875"/>
    </row>
    <row r="124" spans="40:48" ht="12.75">
      <c r="AN124" s="875"/>
      <c r="AO124" s="875"/>
      <c r="AP124" s="875"/>
      <c r="AQ124" s="875"/>
      <c r="AR124" s="875"/>
      <c r="AS124" s="875"/>
      <c r="AT124" s="875"/>
      <c r="AU124" s="875"/>
      <c r="AV124" s="875"/>
    </row>
    <row r="125" spans="40:48" ht="12.75">
      <c r="AN125" s="875"/>
      <c r="AO125" s="875"/>
      <c r="AP125" s="875"/>
      <c r="AQ125" s="875"/>
      <c r="AR125" s="875"/>
      <c r="AS125" s="875"/>
      <c r="AT125" s="875"/>
      <c r="AU125" s="875"/>
      <c r="AV125" s="875"/>
    </row>
    <row r="126" spans="40:48" ht="12.75">
      <c r="AN126" s="875"/>
      <c r="AO126" s="875"/>
      <c r="AP126" s="875"/>
      <c r="AQ126" s="875"/>
      <c r="AR126" s="875"/>
      <c r="AS126" s="875"/>
      <c r="AT126" s="875"/>
      <c r="AU126" s="875"/>
      <c r="AV126" s="875"/>
    </row>
    <row r="127" spans="40:48" ht="12.75">
      <c r="AN127" s="875"/>
      <c r="AO127" s="875"/>
      <c r="AP127" s="875"/>
      <c r="AQ127" s="875"/>
      <c r="AR127" s="875"/>
      <c r="AS127" s="875"/>
      <c r="AT127" s="875"/>
      <c r="AU127" s="875"/>
      <c r="AV127" s="875"/>
    </row>
    <row r="128" spans="40:48" ht="12.75">
      <c r="AN128" s="875"/>
      <c r="AO128" s="875"/>
      <c r="AP128" s="875"/>
      <c r="AQ128" s="875"/>
      <c r="AR128" s="875"/>
      <c r="AS128" s="875"/>
      <c r="AT128" s="875"/>
      <c r="AU128" s="875"/>
      <c r="AV128" s="875"/>
    </row>
    <row r="129" spans="40:48" ht="12.75">
      <c r="AN129" s="875"/>
      <c r="AO129" s="875"/>
      <c r="AP129" s="875"/>
      <c r="AQ129" s="875"/>
      <c r="AR129" s="875"/>
      <c r="AS129" s="875"/>
      <c r="AT129" s="875"/>
      <c r="AU129" s="875"/>
      <c r="AV129" s="875"/>
    </row>
    <row r="130" spans="40:48" ht="12.75">
      <c r="AN130" s="875"/>
      <c r="AO130" s="875"/>
      <c r="AP130" s="875"/>
      <c r="AQ130" s="875"/>
      <c r="AR130" s="875"/>
      <c r="AS130" s="875"/>
      <c r="AT130" s="875"/>
      <c r="AU130" s="875"/>
      <c r="AV130" s="875"/>
    </row>
    <row r="131" spans="40:48" ht="12.75">
      <c r="AN131" s="875"/>
      <c r="AO131" s="875"/>
      <c r="AP131" s="875"/>
      <c r="AQ131" s="875"/>
      <c r="AR131" s="875"/>
      <c r="AS131" s="875"/>
      <c r="AT131" s="875"/>
      <c r="AU131" s="875"/>
      <c r="AV131" s="875"/>
    </row>
    <row r="132" spans="40:48" ht="12.75">
      <c r="AN132" s="875"/>
      <c r="AO132" s="875"/>
      <c r="AP132" s="875"/>
      <c r="AQ132" s="875"/>
      <c r="AR132" s="875"/>
      <c r="AS132" s="875"/>
      <c r="AT132" s="875"/>
      <c r="AU132" s="875"/>
      <c r="AV132" s="875"/>
    </row>
    <row r="133" spans="40:48" ht="12.75">
      <c r="AN133" s="875"/>
      <c r="AO133" s="875"/>
      <c r="AP133" s="875"/>
      <c r="AQ133" s="875"/>
      <c r="AR133" s="875"/>
      <c r="AS133" s="875"/>
      <c r="AT133" s="875"/>
      <c r="AU133" s="875"/>
      <c r="AV133" s="875"/>
    </row>
    <row r="134" spans="40:48" ht="12.75">
      <c r="AN134" s="875"/>
      <c r="AO134" s="875"/>
      <c r="AP134" s="875"/>
      <c r="AQ134" s="875"/>
      <c r="AR134" s="875"/>
      <c r="AS134" s="875"/>
      <c r="AT134" s="875"/>
      <c r="AU134" s="875"/>
      <c r="AV134" s="875"/>
    </row>
    <row r="135" spans="40:48" ht="12.75">
      <c r="AN135" s="875"/>
      <c r="AO135" s="875"/>
      <c r="AP135" s="875"/>
      <c r="AQ135" s="875"/>
      <c r="AR135" s="875"/>
      <c r="AS135" s="875"/>
      <c r="AT135" s="875"/>
      <c r="AU135" s="875"/>
      <c r="AV135" s="875"/>
    </row>
    <row r="136" spans="40:48" ht="12.75">
      <c r="AN136" s="875"/>
      <c r="AO136" s="875"/>
      <c r="AP136" s="875"/>
      <c r="AQ136" s="875"/>
      <c r="AR136" s="875"/>
      <c r="AS136" s="875"/>
      <c r="AT136" s="875"/>
      <c r="AU136" s="875"/>
      <c r="AV136" s="875"/>
    </row>
    <row r="137" spans="40:48" ht="12.75">
      <c r="AN137" s="875"/>
      <c r="AO137" s="875"/>
      <c r="AP137" s="875"/>
      <c r="AQ137" s="875"/>
      <c r="AR137" s="875"/>
      <c r="AS137" s="875"/>
      <c r="AT137" s="875"/>
      <c r="AU137" s="875"/>
      <c r="AV137" s="875"/>
    </row>
    <row r="138" spans="40:48" ht="12.75">
      <c r="AN138" s="875"/>
      <c r="AO138" s="875"/>
      <c r="AP138" s="875"/>
      <c r="AQ138" s="875"/>
      <c r="AR138" s="875"/>
      <c r="AS138" s="875"/>
      <c r="AT138" s="875"/>
      <c r="AU138" s="875"/>
      <c r="AV138" s="875"/>
    </row>
    <row r="139" spans="40:48" ht="12.75">
      <c r="AN139" s="875"/>
      <c r="AO139" s="875"/>
      <c r="AP139" s="875"/>
      <c r="AQ139" s="875"/>
      <c r="AR139" s="875"/>
      <c r="AS139" s="875"/>
      <c r="AT139" s="875"/>
      <c r="AU139" s="875"/>
      <c r="AV139" s="875"/>
    </row>
    <row r="140" spans="40:48" ht="12.75">
      <c r="AN140" s="875"/>
      <c r="AO140" s="875"/>
      <c r="AP140" s="875"/>
      <c r="AQ140" s="875"/>
      <c r="AR140" s="875"/>
      <c r="AS140" s="875"/>
      <c r="AT140" s="875"/>
      <c r="AU140" s="875"/>
      <c r="AV140" s="875"/>
    </row>
    <row r="141" spans="40:48" ht="12.75">
      <c r="AN141" s="875"/>
      <c r="AO141" s="875"/>
      <c r="AP141" s="875"/>
      <c r="AQ141" s="875"/>
      <c r="AR141" s="875"/>
      <c r="AS141" s="875"/>
      <c r="AT141" s="875"/>
      <c r="AU141" s="875"/>
      <c r="AV141" s="875"/>
    </row>
    <row r="142" spans="40:48" ht="12.75">
      <c r="AN142" s="875"/>
      <c r="AO142" s="875"/>
      <c r="AP142" s="875"/>
      <c r="AQ142" s="875"/>
      <c r="AR142" s="875"/>
      <c r="AS142" s="875"/>
      <c r="AT142" s="875"/>
      <c r="AU142" s="875"/>
      <c r="AV142" s="875"/>
    </row>
    <row r="143" spans="40:48" ht="12.75">
      <c r="AN143" s="875"/>
      <c r="AO143" s="875"/>
      <c r="AP143" s="875"/>
      <c r="AQ143" s="875"/>
      <c r="AR143" s="875"/>
      <c r="AS143" s="875"/>
      <c r="AT143" s="875"/>
      <c r="AU143" s="875"/>
      <c r="AV143" s="875"/>
    </row>
    <row r="144" spans="40:48" ht="12.75">
      <c r="AN144" s="875"/>
      <c r="AO144" s="875"/>
      <c r="AP144" s="875"/>
      <c r="AQ144" s="875"/>
      <c r="AR144" s="875"/>
      <c r="AS144" s="875"/>
      <c r="AT144" s="875"/>
      <c r="AU144" s="875"/>
      <c r="AV144" s="875"/>
    </row>
    <row r="145" spans="40:48" ht="12.75">
      <c r="AN145" s="875"/>
      <c r="AO145" s="875"/>
      <c r="AP145" s="875"/>
      <c r="AQ145" s="875"/>
      <c r="AR145" s="875"/>
      <c r="AS145" s="875"/>
      <c r="AT145" s="875"/>
      <c r="AU145" s="875"/>
      <c r="AV145" s="875"/>
    </row>
    <row r="146" spans="40:48" ht="12.75">
      <c r="AN146" s="875"/>
      <c r="AO146" s="875"/>
      <c r="AP146" s="875"/>
      <c r="AQ146" s="875"/>
      <c r="AR146" s="875"/>
      <c r="AS146" s="875"/>
      <c r="AT146" s="875"/>
      <c r="AU146" s="875"/>
      <c r="AV146" s="875"/>
    </row>
    <row r="147" spans="40:48" ht="12.75">
      <c r="AN147" s="875"/>
      <c r="AO147" s="875"/>
      <c r="AP147" s="875"/>
      <c r="AQ147" s="875"/>
      <c r="AR147" s="875"/>
      <c r="AS147" s="875"/>
      <c r="AT147" s="875"/>
      <c r="AU147" s="875"/>
      <c r="AV147" s="875"/>
    </row>
    <row r="148" spans="40:48" ht="12.75">
      <c r="AN148" s="875"/>
      <c r="AO148" s="875"/>
      <c r="AP148" s="875"/>
      <c r="AQ148" s="875"/>
      <c r="AR148" s="875"/>
      <c r="AS148" s="875"/>
      <c r="AT148" s="875"/>
      <c r="AU148" s="875"/>
      <c r="AV148" s="875"/>
    </row>
    <row r="149" spans="40:48" ht="12.75">
      <c r="AN149" s="875"/>
      <c r="AO149" s="875"/>
      <c r="AP149" s="875"/>
      <c r="AQ149" s="875"/>
      <c r="AR149" s="875"/>
      <c r="AS149" s="875"/>
      <c r="AT149" s="875"/>
      <c r="AU149" s="875"/>
      <c r="AV149" s="875"/>
    </row>
    <row r="150" spans="40:48" ht="12.75">
      <c r="AN150" s="875"/>
      <c r="AO150" s="875"/>
      <c r="AP150" s="875"/>
      <c r="AQ150" s="875"/>
      <c r="AR150" s="875"/>
      <c r="AS150" s="875"/>
      <c r="AT150" s="875"/>
      <c r="AU150" s="875"/>
      <c r="AV150" s="875"/>
    </row>
    <row r="151" spans="40:48" ht="12.75">
      <c r="AN151" s="875"/>
      <c r="AO151" s="875"/>
      <c r="AP151" s="875"/>
      <c r="AQ151" s="875"/>
      <c r="AR151" s="875"/>
      <c r="AS151" s="875"/>
      <c r="AT151" s="875"/>
      <c r="AU151" s="875"/>
      <c r="AV151" s="875"/>
    </row>
    <row r="152" spans="40:48" ht="12.75">
      <c r="AN152" s="875"/>
      <c r="AO152" s="875"/>
      <c r="AP152" s="875"/>
      <c r="AQ152" s="875"/>
      <c r="AR152" s="875"/>
      <c r="AS152" s="875"/>
      <c r="AT152" s="875"/>
      <c r="AU152" s="875"/>
      <c r="AV152" s="875"/>
    </row>
    <row r="153" spans="40:48" ht="12.75">
      <c r="AN153" s="875"/>
      <c r="AO153" s="875"/>
      <c r="AP153" s="875"/>
      <c r="AQ153" s="875"/>
      <c r="AR153" s="875"/>
      <c r="AS153" s="875"/>
      <c r="AT153" s="875"/>
      <c r="AU153" s="875"/>
      <c r="AV153" s="875"/>
    </row>
    <row r="154" spans="40:48" ht="12.75">
      <c r="AN154" s="875"/>
      <c r="AO154" s="875"/>
      <c r="AP154" s="875"/>
      <c r="AQ154" s="875"/>
      <c r="AR154" s="875"/>
      <c r="AS154" s="875"/>
      <c r="AT154" s="875"/>
      <c r="AU154" s="875"/>
      <c r="AV154" s="875"/>
    </row>
    <row r="155" spans="40:48" ht="12.75">
      <c r="AN155" s="875"/>
      <c r="AO155" s="875"/>
      <c r="AP155" s="875"/>
      <c r="AQ155" s="875"/>
      <c r="AR155" s="875"/>
      <c r="AS155" s="875"/>
      <c r="AT155" s="875"/>
      <c r="AU155" s="875"/>
      <c r="AV155" s="875"/>
    </row>
    <row r="156" spans="40:48" ht="12.75">
      <c r="AN156" s="875"/>
      <c r="AO156" s="875"/>
      <c r="AP156" s="875"/>
      <c r="AQ156" s="875"/>
      <c r="AR156" s="875"/>
      <c r="AS156" s="875"/>
      <c r="AT156" s="875"/>
      <c r="AU156" s="875"/>
      <c r="AV156" s="875"/>
    </row>
    <row r="157" spans="40:48" ht="12.75">
      <c r="AN157" s="875"/>
      <c r="AO157" s="875"/>
      <c r="AP157" s="875"/>
      <c r="AQ157" s="875"/>
      <c r="AR157" s="875"/>
      <c r="AS157" s="875"/>
      <c r="AT157" s="875"/>
      <c r="AU157" s="875"/>
      <c r="AV157" s="875"/>
    </row>
    <row r="158" spans="40:48" ht="12.75">
      <c r="AN158" s="875"/>
      <c r="AO158" s="875"/>
      <c r="AP158" s="875"/>
      <c r="AQ158" s="875"/>
      <c r="AR158" s="875"/>
      <c r="AS158" s="875"/>
      <c r="AT158" s="875"/>
      <c r="AU158" s="875"/>
      <c r="AV158" s="875"/>
    </row>
    <row r="159" spans="40:48" ht="12.75">
      <c r="AN159" s="875"/>
      <c r="AO159" s="875"/>
      <c r="AP159" s="875"/>
      <c r="AQ159" s="875"/>
      <c r="AR159" s="875"/>
      <c r="AS159" s="875"/>
      <c r="AT159" s="875"/>
      <c r="AU159" s="875"/>
      <c r="AV159" s="875"/>
    </row>
    <row r="160" spans="40:48" ht="12.75">
      <c r="AN160" s="875"/>
      <c r="AO160" s="875"/>
      <c r="AP160" s="875"/>
      <c r="AQ160" s="875"/>
      <c r="AR160" s="875"/>
      <c r="AS160" s="875"/>
      <c r="AT160" s="875"/>
      <c r="AU160" s="875"/>
      <c r="AV160" s="875"/>
    </row>
    <row r="161" spans="40:48" ht="12.75">
      <c r="AN161" s="875"/>
      <c r="AO161" s="875"/>
      <c r="AP161" s="875"/>
      <c r="AQ161" s="875"/>
      <c r="AR161" s="875"/>
      <c r="AS161" s="875"/>
      <c r="AT161" s="875"/>
      <c r="AU161" s="875"/>
      <c r="AV161" s="875"/>
    </row>
    <row r="162" spans="40:48" ht="12.75">
      <c r="AN162" s="875"/>
      <c r="AO162" s="875"/>
      <c r="AP162" s="875"/>
      <c r="AQ162" s="875"/>
      <c r="AR162" s="875"/>
      <c r="AS162" s="875"/>
      <c r="AT162" s="875"/>
      <c r="AU162" s="875"/>
      <c r="AV162" s="875"/>
    </row>
    <row r="163" spans="40:48" ht="12.75">
      <c r="AN163" s="875"/>
      <c r="AO163" s="875"/>
      <c r="AP163" s="875"/>
      <c r="AQ163" s="875"/>
      <c r="AR163" s="875"/>
      <c r="AS163" s="875"/>
      <c r="AT163" s="875"/>
      <c r="AU163" s="875"/>
      <c r="AV163" s="875"/>
    </row>
    <row r="164" spans="40:48" ht="12.75">
      <c r="AN164" s="875"/>
      <c r="AO164" s="875"/>
      <c r="AP164" s="875"/>
      <c r="AQ164" s="875"/>
      <c r="AR164" s="875"/>
      <c r="AS164" s="875"/>
      <c r="AT164" s="875"/>
      <c r="AU164" s="875"/>
      <c r="AV164" s="875"/>
    </row>
    <row r="165" spans="40:48" ht="12.75">
      <c r="AN165" s="875"/>
      <c r="AO165" s="875"/>
      <c r="AP165" s="875"/>
      <c r="AQ165" s="875"/>
      <c r="AR165" s="875"/>
      <c r="AS165" s="875"/>
      <c r="AT165" s="875"/>
      <c r="AU165" s="875"/>
      <c r="AV165" s="875"/>
    </row>
    <row r="166" spans="40:48" ht="12.75">
      <c r="AN166" s="875"/>
      <c r="AO166" s="875"/>
      <c r="AP166" s="875"/>
      <c r="AQ166" s="875"/>
      <c r="AR166" s="875"/>
      <c r="AS166" s="875"/>
      <c r="AT166" s="875"/>
      <c r="AU166" s="875"/>
      <c r="AV166" s="875"/>
    </row>
    <row r="167" spans="40:48" ht="12.75">
      <c r="AN167" s="875"/>
      <c r="AO167" s="875"/>
      <c r="AP167" s="875"/>
      <c r="AQ167" s="875"/>
      <c r="AR167" s="875"/>
      <c r="AS167" s="875"/>
      <c r="AT167" s="875"/>
      <c r="AU167" s="875"/>
      <c r="AV167" s="875"/>
    </row>
    <row r="168" spans="40:48" ht="12.75">
      <c r="AN168" s="875"/>
      <c r="AO168" s="875"/>
      <c r="AP168" s="875"/>
      <c r="AQ168" s="875"/>
      <c r="AR168" s="875"/>
      <c r="AS168" s="875"/>
      <c r="AT168" s="875"/>
      <c r="AU168" s="875"/>
      <c r="AV168" s="875"/>
    </row>
    <row r="169" spans="40:48" ht="12.75">
      <c r="AN169" s="875"/>
      <c r="AO169" s="875"/>
      <c r="AP169" s="875"/>
      <c r="AQ169" s="875"/>
      <c r="AR169" s="875"/>
      <c r="AS169" s="875"/>
      <c r="AT169" s="875"/>
      <c r="AU169" s="875"/>
      <c r="AV169" s="875"/>
    </row>
    <row r="170" spans="40:48" ht="12.75">
      <c r="AN170" s="875"/>
      <c r="AO170" s="875"/>
      <c r="AP170" s="875"/>
      <c r="AQ170" s="875"/>
      <c r="AR170" s="875"/>
      <c r="AS170" s="875"/>
      <c r="AT170" s="875"/>
      <c r="AU170" s="875"/>
      <c r="AV170" s="875"/>
    </row>
    <row r="171" spans="40:48" ht="12.75">
      <c r="AN171" s="875"/>
      <c r="AO171" s="875"/>
      <c r="AP171" s="875"/>
      <c r="AQ171" s="875"/>
      <c r="AR171" s="875"/>
      <c r="AS171" s="875"/>
      <c r="AT171" s="875"/>
      <c r="AU171" s="875"/>
      <c r="AV171" s="875"/>
    </row>
    <row r="172" spans="40:48" ht="12.75">
      <c r="AN172" s="875"/>
      <c r="AO172" s="875"/>
      <c r="AP172" s="875"/>
      <c r="AQ172" s="875"/>
      <c r="AR172" s="875"/>
      <c r="AS172" s="875"/>
      <c r="AT172" s="875"/>
      <c r="AU172" s="875"/>
      <c r="AV172" s="875"/>
    </row>
    <row r="173" spans="40:48" ht="12.75">
      <c r="AN173" s="875"/>
      <c r="AO173" s="875"/>
      <c r="AP173" s="875"/>
      <c r="AQ173" s="875"/>
      <c r="AR173" s="875"/>
      <c r="AS173" s="875"/>
      <c r="AT173" s="875"/>
      <c r="AU173" s="875"/>
      <c r="AV173" s="875"/>
    </row>
    <row r="174" spans="40:48" ht="12.75">
      <c r="AN174" s="875"/>
      <c r="AO174" s="875"/>
      <c r="AP174" s="875"/>
      <c r="AQ174" s="875"/>
      <c r="AR174" s="875"/>
      <c r="AS174" s="875"/>
      <c r="AT174" s="875"/>
      <c r="AU174" s="875"/>
      <c r="AV174" s="875"/>
    </row>
    <row r="175" spans="40:48" ht="12.75">
      <c r="AN175" s="875"/>
      <c r="AO175" s="875"/>
      <c r="AP175" s="875"/>
      <c r="AQ175" s="875"/>
      <c r="AR175" s="875"/>
      <c r="AS175" s="875"/>
      <c r="AT175" s="875"/>
      <c r="AU175" s="875"/>
      <c r="AV175" s="875"/>
    </row>
    <row r="176" spans="40:48" ht="12.75">
      <c r="AN176" s="875"/>
      <c r="AO176" s="875"/>
      <c r="AP176" s="875"/>
      <c r="AQ176" s="875"/>
      <c r="AR176" s="875"/>
      <c r="AS176" s="875"/>
      <c r="AT176" s="875"/>
      <c r="AU176" s="875"/>
      <c r="AV176" s="875"/>
    </row>
    <row r="177" spans="40:48" ht="12.75">
      <c r="AN177" s="875"/>
      <c r="AO177" s="875"/>
      <c r="AP177" s="875"/>
      <c r="AQ177" s="875"/>
      <c r="AR177" s="875"/>
      <c r="AS177" s="875"/>
      <c r="AT177" s="875"/>
      <c r="AU177" s="875"/>
      <c r="AV177" s="875"/>
    </row>
    <row r="178" spans="40:48" ht="12.75">
      <c r="AN178" s="875"/>
      <c r="AO178" s="875"/>
      <c r="AP178" s="875"/>
      <c r="AQ178" s="875"/>
      <c r="AR178" s="875"/>
      <c r="AS178" s="875"/>
      <c r="AT178" s="875"/>
      <c r="AU178" s="875"/>
      <c r="AV178" s="875"/>
    </row>
    <row r="179" spans="40:48" ht="12.75">
      <c r="AN179" s="875"/>
      <c r="AO179" s="875"/>
      <c r="AP179" s="875"/>
      <c r="AQ179" s="875"/>
      <c r="AR179" s="875"/>
      <c r="AS179" s="875"/>
      <c r="AT179" s="875"/>
      <c r="AU179" s="875"/>
      <c r="AV179" s="875"/>
    </row>
    <row r="180" spans="40:48" ht="12.75">
      <c r="AN180" s="875"/>
      <c r="AO180" s="875"/>
      <c r="AP180" s="875"/>
      <c r="AQ180" s="875"/>
      <c r="AR180" s="875"/>
      <c r="AS180" s="875"/>
      <c r="AT180" s="875"/>
      <c r="AU180" s="875"/>
      <c r="AV180" s="875"/>
    </row>
    <row r="181" spans="40:48" ht="12.75">
      <c r="AN181" s="875"/>
      <c r="AO181" s="875"/>
      <c r="AP181" s="875"/>
      <c r="AQ181" s="875"/>
      <c r="AR181" s="875"/>
      <c r="AS181" s="875"/>
      <c r="AT181" s="875"/>
      <c r="AU181" s="875"/>
      <c r="AV181" s="875"/>
    </row>
    <row r="182" spans="40:48" ht="12.75">
      <c r="AN182" s="875"/>
      <c r="AO182" s="875"/>
      <c r="AP182" s="875"/>
      <c r="AQ182" s="875"/>
      <c r="AR182" s="875"/>
      <c r="AS182" s="875"/>
      <c r="AT182" s="875"/>
      <c r="AU182" s="875"/>
      <c r="AV182" s="875"/>
    </row>
    <row r="183" spans="40:48" ht="12.75">
      <c r="AN183" s="875"/>
      <c r="AO183" s="875"/>
      <c r="AP183" s="875"/>
      <c r="AQ183" s="875"/>
      <c r="AR183" s="875"/>
      <c r="AS183" s="875"/>
      <c r="AT183" s="875"/>
      <c r="AU183" s="875"/>
      <c r="AV183" s="875"/>
    </row>
    <row r="184" spans="40:48" ht="12.75">
      <c r="AN184" s="875"/>
      <c r="AO184" s="875"/>
      <c r="AP184" s="875"/>
      <c r="AQ184" s="875"/>
      <c r="AR184" s="875"/>
      <c r="AS184" s="875"/>
      <c r="AT184" s="875"/>
      <c r="AU184" s="875"/>
      <c r="AV184" s="875"/>
    </row>
    <row r="185" spans="40:48" ht="12.75">
      <c r="AN185" s="875"/>
      <c r="AO185" s="875"/>
      <c r="AP185" s="875"/>
      <c r="AQ185" s="875"/>
      <c r="AR185" s="875"/>
      <c r="AS185" s="875"/>
      <c r="AT185" s="875"/>
      <c r="AU185" s="875"/>
      <c r="AV185" s="875"/>
    </row>
    <row r="186" spans="40:48" ht="12.75">
      <c r="AN186" s="875"/>
      <c r="AO186" s="875"/>
      <c r="AP186" s="875"/>
      <c r="AQ186" s="875"/>
      <c r="AR186" s="875"/>
      <c r="AS186" s="875"/>
      <c r="AT186" s="875"/>
      <c r="AU186" s="875"/>
      <c r="AV186" s="875"/>
    </row>
    <row r="187" spans="40:48" ht="12.75">
      <c r="AN187" s="875"/>
      <c r="AO187" s="875"/>
      <c r="AP187" s="875"/>
      <c r="AQ187" s="875"/>
      <c r="AR187" s="875"/>
      <c r="AS187" s="875"/>
      <c r="AT187" s="875"/>
      <c r="AU187" s="875"/>
      <c r="AV187" s="875"/>
    </row>
    <row r="188" spans="40:48" ht="12.75">
      <c r="AN188" s="875"/>
      <c r="AO188" s="875"/>
      <c r="AP188" s="875"/>
      <c r="AQ188" s="875"/>
      <c r="AR188" s="875"/>
      <c r="AS188" s="875"/>
      <c r="AT188" s="875"/>
      <c r="AU188" s="875"/>
      <c r="AV188" s="875"/>
    </row>
    <row r="189" spans="40:48" ht="12.75">
      <c r="AN189" s="875"/>
      <c r="AO189" s="875"/>
      <c r="AP189" s="875"/>
      <c r="AQ189" s="875"/>
      <c r="AR189" s="875"/>
      <c r="AS189" s="875"/>
      <c r="AT189" s="875"/>
      <c r="AU189" s="875"/>
      <c r="AV189" s="875"/>
    </row>
    <row r="190" spans="40:48" ht="12.75">
      <c r="AN190" s="875"/>
      <c r="AO190" s="875"/>
      <c r="AP190" s="875"/>
      <c r="AQ190" s="875"/>
      <c r="AR190" s="875"/>
      <c r="AS190" s="875"/>
      <c r="AT190" s="875"/>
      <c r="AU190" s="875"/>
      <c r="AV190" s="875"/>
    </row>
    <row r="191" spans="40:48" ht="12.75">
      <c r="AN191" s="875"/>
      <c r="AO191" s="875"/>
      <c r="AP191" s="875"/>
      <c r="AQ191" s="875"/>
      <c r="AR191" s="875"/>
      <c r="AS191" s="875"/>
      <c r="AT191" s="875"/>
      <c r="AU191" s="875"/>
      <c r="AV191" s="875"/>
    </row>
    <row r="192" spans="40:48" ht="12.75">
      <c r="AN192" s="875"/>
      <c r="AO192" s="875"/>
      <c r="AP192" s="875"/>
      <c r="AQ192" s="875"/>
      <c r="AR192" s="875"/>
      <c r="AS192" s="875"/>
      <c r="AT192" s="875"/>
      <c r="AU192" s="875"/>
      <c r="AV192" s="875"/>
    </row>
    <row r="193" spans="40:48" ht="12.75">
      <c r="AN193" s="875"/>
      <c r="AO193" s="875"/>
      <c r="AP193" s="875"/>
      <c r="AQ193" s="875"/>
      <c r="AR193" s="875"/>
      <c r="AS193" s="875"/>
      <c r="AT193" s="875"/>
      <c r="AU193" s="875"/>
      <c r="AV193" s="875"/>
    </row>
    <row r="194" spans="40:48" ht="12.75">
      <c r="AN194" s="875"/>
      <c r="AO194" s="875"/>
      <c r="AP194" s="875"/>
      <c r="AQ194" s="875"/>
      <c r="AR194" s="875"/>
      <c r="AS194" s="875"/>
      <c r="AT194" s="875"/>
      <c r="AU194" s="875"/>
      <c r="AV194" s="875"/>
    </row>
    <row r="195" spans="40:48" ht="12.75">
      <c r="AN195" s="875"/>
      <c r="AO195" s="875"/>
      <c r="AP195" s="875"/>
      <c r="AQ195" s="875"/>
      <c r="AR195" s="875"/>
      <c r="AS195" s="875"/>
      <c r="AT195" s="875"/>
      <c r="AU195" s="875"/>
      <c r="AV195" s="875"/>
    </row>
    <row r="196" spans="40:48" ht="12.75">
      <c r="AN196" s="875"/>
      <c r="AO196" s="875"/>
      <c r="AP196" s="875"/>
      <c r="AQ196" s="875"/>
      <c r="AR196" s="875"/>
      <c r="AS196" s="875"/>
      <c r="AT196" s="875"/>
      <c r="AU196" s="875"/>
      <c r="AV196" s="875"/>
    </row>
    <row r="197" spans="40:48" ht="12.75">
      <c r="AN197" s="875"/>
      <c r="AO197" s="875"/>
      <c r="AP197" s="875"/>
      <c r="AQ197" s="875"/>
      <c r="AR197" s="875"/>
      <c r="AS197" s="875"/>
      <c r="AT197" s="875"/>
      <c r="AU197" s="875"/>
      <c r="AV197" s="875"/>
    </row>
    <row r="198" spans="40:48" ht="12.75">
      <c r="AN198" s="875"/>
      <c r="AO198" s="875"/>
      <c r="AP198" s="875"/>
      <c r="AQ198" s="875"/>
      <c r="AR198" s="875"/>
      <c r="AS198" s="875"/>
      <c r="AT198" s="875"/>
      <c r="AU198" s="875"/>
      <c r="AV198" s="875"/>
    </row>
    <row r="199" spans="40:48" ht="12.75">
      <c r="AN199" s="875"/>
      <c r="AO199" s="875"/>
      <c r="AP199" s="875"/>
      <c r="AQ199" s="875"/>
      <c r="AR199" s="875"/>
      <c r="AS199" s="875"/>
      <c r="AT199" s="875"/>
      <c r="AU199" s="875"/>
      <c r="AV199" s="875"/>
    </row>
    <row r="200" spans="40:48" ht="12.75">
      <c r="AN200" s="875"/>
      <c r="AO200" s="875"/>
      <c r="AP200" s="875"/>
      <c r="AQ200" s="875"/>
      <c r="AR200" s="875"/>
      <c r="AS200" s="875"/>
      <c r="AT200" s="875"/>
      <c r="AU200" s="875"/>
      <c r="AV200" s="875"/>
    </row>
    <row r="201" spans="40:48" ht="12.75">
      <c r="AN201" s="875"/>
      <c r="AO201" s="875"/>
      <c r="AP201" s="875"/>
      <c r="AQ201" s="875"/>
      <c r="AR201" s="875"/>
      <c r="AS201" s="875"/>
      <c r="AT201" s="875"/>
      <c r="AU201" s="875"/>
      <c r="AV201" s="875"/>
    </row>
    <row r="202" spans="40:48" ht="12.75">
      <c r="AN202" s="875"/>
      <c r="AO202" s="875"/>
      <c r="AP202" s="875"/>
      <c r="AQ202" s="875"/>
      <c r="AR202" s="875"/>
      <c r="AS202" s="875"/>
      <c r="AT202" s="875"/>
      <c r="AU202" s="875"/>
      <c r="AV202" s="875"/>
    </row>
    <row r="203" spans="40:48" ht="12.75">
      <c r="AN203" s="875"/>
      <c r="AO203" s="875"/>
      <c r="AP203" s="875"/>
      <c r="AQ203" s="875"/>
      <c r="AR203" s="875"/>
      <c r="AS203" s="875"/>
      <c r="AT203" s="875"/>
      <c r="AU203" s="875"/>
      <c r="AV203" s="875"/>
    </row>
    <row r="204" spans="40:48" ht="12.75">
      <c r="AN204" s="875"/>
      <c r="AO204" s="875"/>
      <c r="AP204" s="875"/>
      <c r="AQ204" s="875"/>
      <c r="AR204" s="875"/>
      <c r="AS204" s="875"/>
      <c r="AT204" s="875"/>
      <c r="AU204" s="875"/>
      <c r="AV204" s="875"/>
    </row>
    <row r="205" spans="40:48" ht="12.75">
      <c r="AN205" s="875"/>
      <c r="AO205" s="875"/>
      <c r="AP205" s="875"/>
      <c r="AQ205" s="875"/>
      <c r="AR205" s="875"/>
      <c r="AS205" s="875"/>
      <c r="AT205" s="875"/>
      <c r="AU205" s="875"/>
      <c r="AV205" s="875"/>
    </row>
    <row r="206" spans="40:48" ht="12.75">
      <c r="AN206" s="875"/>
      <c r="AO206" s="875"/>
      <c r="AP206" s="875"/>
      <c r="AQ206" s="875"/>
      <c r="AR206" s="875"/>
      <c r="AS206" s="875"/>
      <c r="AT206" s="875"/>
      <c r="AU206" s="875"/>
      <c r="AV206" s="875"/>
    </row>
    <row r="207" spans="40:48" ht="12.75">
      <c r="AN207" s="875"/>
      <c r="AO207" s="875"/>
      <c r="AP207" s="875"/>
      <c r="AQ207" s="875"/>
      <c r="AR207" s="875"/>
      <c r="AS207" s="875"/>
      <c r="AT207" s="875"/>
      <c r="AU207" s="875"/>
      <c r="AV207" s="875"/>
    </row>
    <row r="208" spans="40:48" ht="12.75">
      <c r="AN208" s="875"/>
      <c r="AO208" s="875"/>
      <c r="AP208" s="875"/>
      <c r="AQ208" s="875"/>
      <c r="AR208" s="875"/>
      <c r="AS208" s="875"/>
      <c r="AT208" s="875"/>
      <c r="AU208" s="875"/>
      <c r="AV208" s="875"/>
    </row>
    <row r="209" spans="40:48" ht="12.75">
      <c r="AN209" s="875"/>
      <c r="AO209" s="875"/>
      <c r="AP209" s="875"/>
      <c r="AQ209" s="875"/>
      <c r="AR209" s="875"/>
      <c r="AS209" s="875"/>
      <c r="AT209" s="875"/>
      <c r="AU209" s="875"/>
      <c r="AV209" s="875"/>
    </row>
    <row r="210" spans="40:48" ht="12.75">
      <c r="AN210" s="875"/>
      <c r="AO210" s="875"/>
      <c r="AP210" s="875"/>
      <c r="AQ210" s="875"/>
      <c r="AR210" s="875"/>
      <c r="AS210" s="875"/>
      <c r="AT210" s="875"/>
      <c r="AU210" s="875"/>
      <c r="AV210" s="875"/>
    </row>
    <row r="211" spans="40:48" ht="12.75">
      <c r="AN211" s="875"/>
      <c r="AO211" s="875"/>
      <c r="AP211" s="875"/>
      <c r="AQ211" s="875"/>
      <c r="AR211" s="875"/>
      <c r="AS211" s="875"/>
      <c r="AT211" s="875"/>
      <c r="AU211" s="875"/>
      <c r="AV211" s="875"/>
    </row>
    <row r="212" spans="40:48" ht="12.75">
      <c r="AN212" s="875"/>
      <c r="AO212" s="875"/>
      <c r="AP212" s="875"/>
      <c r="AQ212" s="875"/>
      <c r="AR212" s="875"/>
      <c r="AS212" s="875"/>
      <c r="AT212" s="875"/>
      <c r="AU212" s="875"/>
      <c r="AV212" s="875"/>
    </row>
    <row r="213" spans="40:48" ht="12.75">
      <c r="AN213" s="875"/>
      <c r="AO213" s="875"/>
      <c r="AP213" s="875"/>
      <c r="AQ213" s="875"/>
      <c r="AR213" s="875"/>
      <c r="AS213" s="875"/>
      <c r="AT213" s="875"/>
      <c r="AU213" s="875"/>
      <c r="AV213" s="875"/>
    </row>
    <row r="214" spans="40:48" ht="12.75">
      <c r="AN214" s="875"/>
      <c r="AO214" s="875"/>
      <c r="AP214" s="875"/>
      <c r="AQ214" s="875"/>
      <c r="AR214" s="875"/>
      <c r="AS214" s="875"/>
      <c r="AT214" s="875"/>
      <c r="AU214" s="875"/>
      <c r="AV214" s="875"/>
    </row>
    <row r="215" spans="40:48" ht="12.75">
      <c r="AN215" s="875"/>
      <c r="AO215" s="875"/>
      <c r="AP215" s="875"/>
      <c r="AQ215" s="875"/>
      <c r="AR215" s="875"/>
      <c r="AS215" s="875"/>
      <c r="AT215" s="875"/>
      <c r="AU215" s="875"/>
      <c r="AV215" s="875"/>
    </row>
    <row r="216" spans="40:48" ht="12.75">
      <c r="AN216" s="875"/>
      <c r="AO216" s="875"/>
      <c r="AP216" s="875"/>
      <c r="AQ216" s="875"/>
      <c r="AR216" s="875"/>
      <c r="AS216" s="875"/>
      <c r="AT216" s="875"/>
      <c r="AU216" s="875"/>
      <c r="AV216" s="875"/>
    </row>
    <row r="217" spans="40:48" ht="12.75">
      <c r="AN217" s="875"/>
      <c r="AO217" s="875"/>
      <c r="AP217" s="875"/>
      <c r="AQ217" s="875"/>
      <c r="AR217" s="875"/>
      <c r="AS217" s="875"/>
      <c r="AT217" s="875"/>
      <c r="AU217" s="875"/>
      <c r="AV217" s="875"/>
    </row>
    <row r="218" spans="40:48" ht="12.75">
      <c r="AN218" s="875"/>
      <c r="AO218" s="875"/>
      <c r="AP218" s="875"/>
      <c r="AQ218" s="875"/>
      <c r="AR218" s="875"/>
      <c r="AS218" s="875"/>
      <c r="AT218" s="875"/>
      <c r="AU218" s="875"/>
      <c r="AV218" s="875"/>
    </row>
    <row r="219" spans="40:48" ht="12.75">
      <c r="AN219" s="875"/>
      <c r="AO219" s="875"/>
      <c r="AP219" s="875"/>
      <c r="AQ219" s="875"/>
      <c r="AR219" s="875"/>
      <c r="AS219" s="875"/>
      <c r="AT219" s="875"/>
      <c r="AU219" s="875"/>
      <c r="AV219" s="875"/>
    </row>
    <row r="220" spans="40:48" ht="12.75">
      <c r="AN220" s="875"/>
      <c r="AO220" s="875"/>
      <c r="AP220" s="875"/>
      <c r="AQ220" s="875"/>
      <c r="AR220" s="875"/>
      <c r="AS220" s="875"/>
      <c r="AT220" s="875"/>
      <c r="AU220" s="875"/>
      <c r="AV220" s="875"/>
    </row>
    <row r="221" spans="40:48" ht="12.75">
      <c r="AN221" s="875"/>
      <c r="AO221" s="875"/>
      <c r="AP221" s="875"/>
      <c r="AQ221" s="875"/>
      <c r="AR221" s="875"/>
      <c r="AS221" s="875"/>
      <c r="AT221" s="875"/>
      <c r="AU221" s="875"/>
      <c r="AV221" s="875"/>
    </row>
    <row r="222" spans="40:48" ht="12.75">
      <c r="AN222" s="875"/>
      <c r="AO222" s="875"/>
      <c r="AP222" s="875"/>
      <c r="AQ222" s="875"/>
      <c r="AR222" s="875"/>
      <c r="AS222" s="875"/>
      <c r="AT222" s="875"/>
      <c r="AU222" s="875"/>
      <c r="AV222" s="875"/>
    </row>
    <row r="223" spans="40:48" ht="12.75">
      <c r="AN223" s="875"/>
      <c r="AO223" s="875"/>
      <c r="AP223" s="875"/>
      <c r="AQ223" s="875"/>
      <c r="AR223" s="875"/>
      <c r="AS223" s="875"/>
      <c r="AT223" s="875"/>
      <c r="AU223" s="875"/>
      <c r="AV223" s="875"/>
    </row>
    <row r="224" spans="40:48" ht="12.75">
      <c r="AN224" s="875"/>
      <c r="AO224" s="875"/>
      <c r="AP224" s="875"/>
      <c r="AQ224" s="875"/>
      <c r="AR224" s="875"/>
      <c r="AS224" s="875"/>
      <c r="AT224" s="875"/>
      <c r="AU224" s="875"/>
      <c r="AV224" s="875"/>
    </row>
    <row r="225" spans="40:48" ht="12.75">
      <c r="AN225" s="875"/>
      <c r="AO225" s="875"/>
      <c r="AP225" s="875"/>
      <c r="AQ225" s="875"/>
      <c r="AR225" s="875"/>
      <c r="AS225" s="875"/>
      <c r="AT225" s="875"/>
      <c r="AU225" s="875"/>
      <c r="AV225" s="875"/>
    </row>
    <row r="226" spans="40:48" ht="12.75">
      <c r="AN226" s="875"/>
      <c r="AO226" s="875"/>
      <c r="AP226" s="875"/>
      <c r="AQ226" s="875"/>
      <c r="AR226" s="875"/>
      <c r="AS226" s="875"/>
      <c r="AT226" s="875"/>
      <c r="AU226" s="875"/>
      <c r="AV226" s="875"/>
    </row>
    <row r="227" spans="40:48" ht="12.75">
      <c r="AN227" s="875"/>
      <c r="AO227" s="875"/>
      <c r="AP227" s="875"/>
      <c r="AQ227" s="875"/>
      <c r="AR227" s="875"/>
      <c r="AS227" s="875"/>
      <c r="AT227" s="875"/>
      <c r="AU227" s="875"/>
      <c r="AV227" s="875"/>
    </row>
    <row r="228" spans="40:48" ht="12.75">
      <c r="AN228" s="875"/>
      <c r="AO228" s="875"/>
      <c r="AP228" s="875"/>
      <c r="AQ228" s="875"/>
      <c r="AR228" s="875"/>
      <c r="AS228" s="875"/>
      <c r="AT228" s="875"/>
      <c r="AU228" s="875"/>
      <c r="AV228" s="875"/>
    </row>
    <row r="229" spans="40:48" ht="12.75">
      <c r="AN229" s="875"/>
      <c r="AO229" s="875"/>
      <c r="AP229" s="875"/>
      <c r="AQ229" s="875"/>
      <c r="AR229" s="875"/>
      <c r="AS229" s="875"/>
      <c r="AT229" s="875"/>
      <c r="AU229" s="875"/>
      <c r="AV229" s="875"/>
    </row>
    <row r="230" spans="40:48" ht="12.75">
      <c r="AN230" s="875"/>
      <c r="AO230" s="875"/>
      <c r="AP230" s="875"/>
      <c r="AQ230" s="875"/>
      <c r="AR230" s="875"/>
      <c r="AS230" s="875"/>
      <c r="AT230" s="875"/>
      <c r="AU230" s="875"/>
      <c r="AV230" s="875"/>
    </row>
    <row r="231" spans="40:48" ht="12.75">
      <c r="AN231" s="875"/>
      <c r="AO231" s="875"/>
      <c r="AP231" s="875"/>
      <c r="AQ231" s="875"/>
      <c r="AR231" s="875"/>
      <c r="AS231" s="875"/>
      <c r="AT231" s="875"/>
      <c r="AU231" s="875"/>
      <c r="AV231" s="875"/>
    </row>
    <row r="232" spans="40:48" ht="12.75">
      <c r="AN232" s="875"/>
      <c r="AO232" s="875"/>
      <c r="AP232" s="875"/>
      <c r="AQ232" s="875"/>
      <c r="AR232" s="875"/>
      <c r="AS232" s="875"/>
      <c r="AT232" s="875"/>
      <c r="AU232" s="875"/>
      <c r="AV232" s="875"/>
    </row>
    <row r="233" spans="40:48" ht="12.75">
      <c r="AN233" s="875"/>
      <c r="AO233" s="875"/>
      <c r="AP233" s="875"/>
      <c r="AQ233" s="875"/>
      <c r="AR233" s="875"/>
      <c r="AS233" s="875"/>
      <c r="AT233" s="875"/>
      <c r="AU233" s="875"/>
      <c r="AV233" s="875"/>
    </row>
    <row r="234" spans="40:48" ht="12.75">
      <c r="AN234" s="875"/>
      <c r="AO234" s="875"/>
      <c r="AP234" s="875"/>
      <c r="AQ234" s="875"/>
      <c r="AR234" s="875"/>
      <c r="AS234" s="875"/>
      <c r="AT234" s="875"/>
      <c r="AU234" s="875"/>
      <c r="AV234" s="875"/>
    </row>
    <row r="235" spans="40:48" ht="12.75">
      <c r="AN235" s="875"/>
      <c r="AO235" s="875"/>
      <c r="AP235" s="875"/>
      <c r="AQ235" s="875"/>
      <c r="AR235" s="875"/>
      <c r="AS235" s="875"/>
      <c r="AT235" s="875"/>
      <c r="AU235" s="875"/>
      <c r="AV235" s="875"/>
    </row>
    <row r="236" spans="40:48" ht="12.75">
      <c r="AN236" s="875"/>
      <c r="AO236" s="875"/>
      <c r="AP236" s="875"/>
      <c r="AQ236" s="875"/>
      <c r="AR236" s="875"/>
      <c r="AS236" s="875"/>
      <c r="AT236" s="875"/>
      <c r="AU236" s="875"/>
      <c r="AV236" s="875"/>
    </row>
    <row r="237" spans="40:48" ht="12.75">
      <c r="AN237" s="875"/>
      <c r="AO237" s="875"/>
      <c r="AP237" s="875"/>
      <c r="AQ237" s="875"/>
      <c r="AR237" s="875"/>
      <c r="AS237" s="875"/>
      <c r="AT237" s="875"/>
      <c r="AU237" s="875"/>
      <c r="AV237" s="875"/>
    </row>
    <row r="238" spans="40:48" ht="12.75">
      <c r="AN238" s="875"/>
      <c r="AO238" s="875"/>
      <c r="AP238" s="875"/>
      <c r="AQ238" s="875"/>
      <c r="AR238" s="875"/>
      <c r="AS238" s="875"/>
      <c r="AT238" s="875"/>
      <c r="AU238" s="875"/>
      <c r="AV238" s="875"/>
    </row>
    <row r="239" spans="40:48" ht="12.75">
      <c r="AN239" s="875"/>
      <c r="AO239" s="875"/>
      <c r="AP239" s="875"/>
      <c r="AQ239" s="875"/>
      <c r="AR239" s="875"/>
      <c r="AS239" s="875"/>
      <c r="AT239" s="875"/>
      <c r="AU239" s="875"/>
      <c r="AV239" s="875"/>
    </row>
    <row r="240" spans="40:48" ht="12.75">
      <c r="AN240" s="875"/>
      <c r="AO240" s="875"/>
      <c r="AP240" s="875"/>
      <c r="AQ240" s="875"/>
      <c r="AR240" s="875"/>
      <c r="AS240" s="875"/>
      <c r="AT240" s="875"/>
      <c r="AU240" s="875"/>
      <c r="AV240" s="875"/>
    </row>
  </sheetData>
  <sheetProtection/>
  <mergeCells count="464">
    <mergeCell ref="CW35:CW37"/>
    <mergeCell ref="CU4:CV4"/>
    <mergeCell ref="CW4:CX4"/>
    <mergeCell ref="CY4:CZ4"/>
    <mergeCell ref="CU33:CZ33"/>
    <mergeCell ref="CU34:CV34"/>
    <mergeCell ref="CW34:CX34"/>
    <mergeCell ref="CY34:CZ34"/>
    <mergeCell ref="CZ5:CZ7"/>
    <mergeCell ref="AK33:AK37"/>
    <mergeCell ref="BE39:BG39"/>
    <mergeCell ref="CP33:CQ34"/>
    <mergeCell ref="CH33:CH37"/>
    <mergeCell ref="CP35:CP37"/>
    <mergeCell ref="CJ34:CJ37"/>
    <mergeCell ref="CL33:CL37"/>
    <mergeCell ref="BG34:BG37"/>
    <mergeCell ref="BY35:BY37"/>
    <mergeCell ref="AQ35:AQ37"/>
    <mergeCell ref="CR33:CT34"/>
    <mergeCell ref="CE3:CE7"/>
    <mergeCell ref="CS5:CS7"/>
    <mergeCell ref="CI4:CI7"/>
    <mergeCell ref="CL3:CL7"/>
    <mergeCell ref="CP5:CP7"/>
    <mergeCell ref="CQ5:CQ7"/>
    <mergeCell ref="CR5:CR7"/>
    <mergeCell ref="CP3:CQ4"/>
    <mergeCell ref="CT70:CT72"/>
    <mergeCell ref="CL68:CL72"/>
    <mergeCell ref="CW70:CW72"/>
    <mergeCell ref="CI68:CK68"/>
    <mergeCell ref="CG54:CH54"/>
    <mergeCell ref="CR35:CR37"/>
    <mergeCell ref="CG43:CH43"/>
    <mergeCell ref="CP70:CP72"/>
    <mergeCell ref="CK69:CK72"/>
    <mergeCell ref="CO33:CO37"/>
    <mergeCell ref="CG1:DG1"/>
    <mergeCell ref="CG31:DG31"/>
    <mergeCell ref="CG66:DG66"/>
    <mergeCell ref="BQ5:BQ7"/>
    <mergeCell ref="BR5:BR7"/>
    <mergeCell ref="CN3:CN7"/>
    <mergeCell ref="CJ4:CJ7"/>
    <mergeCell ref="CY35:CY37"/>
    <mergeCell ref="CI33:CK33"/>
    <mergeCell ref="CI34:CI37"/>
    <mergeCell ref="D34:D37"/>
    <mergeCell ref="H33:H37"/>
    <mergeCell ref="B33:B37"/>
    <mergeCell ref="L35:L37"/>
    <mergeCell ref="A79:B79"/>
    <mergeCell ref="AI68:AI72"/>
    <mergeCell ref="AC66:BC66"/>
    <mergeCell ref="AD68:AD72"/>
    <mergeCell ref="AC74:AD74"/>
    <mergeCell ref="Z68:Z72"/>
    <mergeCell ref="A89:B89"/>
    <mergeCell ref="CH3:CH7"/>
    <mergeCell ref="CD3:CD7"/>
    <mergeCell ref="J70:J72"/>
    <mergeCell ref="CG33:CG37"/>
    <mergeCell ref="BY3:CA4"/>
    <mergeCell ref="AI3:AI7"/>
    <mergeCell ref="AJ3:AJ7"/>
    <mergeCell ref="AI33:AI37"/>
    <mergeCell ref="AJ33:AJ37"/>
    <mergeCell ref="DH68:DH72"/>
    <mergeCell ref="CI3:CK3"/>
    <mergeCell ref="CK34:CK37"/>
    <mergeCell ref="DB35:DB37"/>
    <mergeCell ref="CM3:CM7"/>
    <mergeCell ref="CM33:CM37"/>
    <mergeCell ref="CI69:CI72"/>
    <mergeCell ref="DE3:DE7"/>
    <mergeCell ref="DH3:DH7"/>
    <mergeCell ref="CU68:CZ68"/>
    <mergeCell ref="CH93:DG93"/>
    <mergeCell ref="CG2:DG2"/>
    <mergeCell ref="CG32:DG32"/>
    <mergeCell ref="CG67:DG67"/>
    <mergeCell ref="CG39:CI39"/>
    <mergeCell ref="DA33:DC34"/>
    <mergeCell ref="CQ35:CQ37"/>
    <mergeCell ref="CO3:CO7"/>
    <mergeCell ref="CK4:CK7"/>
    <mergeCell ref="DD33:DD37"/>
    <mergeCell ref="DI3:DI7"/>
    <mergeCell ref="DI33:DI37"/>
    <mergeCell ref="DI68:DI72"/>
    <mergeCell ref="CG22:CH22"/>
    <mergeCell ref="CG9:CH9"/>
    <mergeCell ref="CR3:CT4"/>
    <mergeCell ref="DA5:DA7"/>
    <mergeCell ref="DC5:DC7"/>
    <mergeCell ref="CG15:CH15"/>
    <mergeCell ref="DH33:DH37"/>
    <mergeCell ref="DB5:DB7"/>
    <mergeCell ref="BE51:BF51"/>
    <mergeCell ref="CG74:CH74"/>
    <mergeCell ref="CG51:CH51"/>
    <mergeCell ref="BY33:CA34"/>
    <mergeCell ref="CG68:CG72"/>
    <mergeCell ref="CH68:CH72"/>
    <mergeCell ref="BI34:BI37"/>
    <mergeCell ref="CN68:CN72"/>
    <mergeCell ref="CX70:CX72"/>
    <mergeCell ref="BE81:BF81"/>
    <mergeCell ref="CG81:CH81"/>
    <mergeCell ref="U5:U7"/>
    <mergeCell ref="V5:V7"/>
    <mergeCell ref="AL5:AL7"/>
    <mergeCell ref="AM5:AM7"/>
    <mergeCell ref="AC9:AD9"/>
    <mergeCell ref="CG3:CG7"/>
    <mergeCell ref="AJ68:AJ72"/>
    <mergeCell ref="AX70:AX72"/>
    <mergeCell ref="BE74:BF74"/>
    <mergeCell ref="K5:K7"/>
    <mergeCell ref="W5:W7"/>
    <mergeCell ref="N35:N37"/>
    <mergeCell ref="Y33:Y37"/>
    <mergeCell ref="L68:N69"/>
    <mergeCell ref="L5:L7"/>
    <mergeCell ref="M5:M7"/>
    <mergeCell ref="O5:O7"/>
    <mergeCell ref="BB3:BB7"/>
    <mergeCell ref="AC81:AD81"/>
    <mergeCell ref="A22:B22"/>
    <mergeCell ref="A74:B74"/>
    <mergeCell ref="C4:C7"/>
    <mergeCell ref="A39:B39"/>
    <mergeCell ref="U33:W34"/>
    <mergeCell ref="J5:J7"/>
    <mergeCell ref="Y3:Y7"/>
    <mergeCell ref="Z3:Z7"/>
    <mergeCell ref="A20:B20"/>
    <mergeCell ref="A9:B9"/>
    <mergeCell ref="A51:B51"/>
    <mergeCell ref="A3:A7"/>
    <mergeCell ref="K35:K37"/>
    <mergeCell ref="D4:D7"/>
    <mergeCell ref="U3:W4"/>
    <mergeCell ref="P5:P7"/>
    <mergeCell ref="J35:J37"/>
    <mergeCell ref="B3:B7"/>
    <mergeCell ref="O33:T34"/>
    <mergeCell ref="BA3:BA7"/>
    <mergeCell ref="AZ33:AZ37"/>
    <mergeCell ref="BA33:BA37"/>
    <mergeCell ref="C33:E33"/>
    <mergeCell ref="F33:F37"/>
    <mergeCell ref="AC32:BB32"/>
    <mergeCell ref="O3:T4"/>
    <mergeCell ref="N5:N7"/>
    <mergeCell ref="F3:F7"/>
    <mergeCell ref="AC3:AC7"/>
    <mergeCell ref="AW5:AW7"/>
    <mergeCell ref="AX5:AX7"/>
    <mergeCell ref="E4:E7"/>
    <mergeCell ref="C3:E3"/>
    <mergeCell ref="H3:H7"/>
    <mergeCell ref="I3:I7"/>
    <mergeCell ref="L3:N4"/>
    <mergeCell ref="G3:G7"/>
    <mergeCell ref="J3:K4"/>
    <mergeCell ref="AD3:AD7"/>
    <mergeCell ref="CU3:CZ3"/>
    <mergeCell ref="DF3:DF7"/>
    <mergeCell ref="AC31:BC31"/>
    <mergeCell ref="AN3:AP4"/>
    <mergeCell ref="AE3:AG3"/>
    <mergeCell ref="AG4:AG7"/>
    <mergeCell ref="AY5:AY7"/>
    <mergeCell ref="AO5:AO7"/>
    <mergeCell ref="AE4:AE7"/>
    <mergeCell ref="AK3:AK7"/>
    <mergeCell ref="BN3:BO4"/>
    <mergeCell ref="BO35:BO37"/>
    <mergeCell ref="BM33:BM37"/>
    <mergeCell ref="DF33:DF37"/>
    <mergeCell ref="CW5:CW7"/>
    <mergeCell ref="CX5:CX7"/>
    <mergeCell ref="DD3:DD7"/>
    <mergeCell ref="CT35:CT37"/>
    <mergeCell ref="CZ35:CZ37"/>
    <mergeCell ref="CV35:CV37"/>
    <mergeCell ref="CC3:CC7"/>
    <mergeCell ref="BP3:BR4"/>
    <mergeCell ref="BO5:BO7"/>
    <mergeCell ref="BF33:BF37"/>
    <mergeCell ref="BE9:BF9"/>
    <mergeCell ref="BE3:BE7"/>
    <mergeCell ref="BG33:BI33"/>
    <mergeCell ref="BN5:BN7"/>
    <mergeCell ref="BK3:BK7"/>
    <mergeCell ref="BS3:BX4"/>
    <mergeCell ref="DE68:DE72"/>
    <mergeCell ref="A2:Z2"/>
    <mergeCell ref="AC22:AD22"/>
    <mergeCell ref="AP5:AP7"/>
    <mergeCell ref="AL3:AM4"/>
    <mergeCell ref="AC2:BB2"/>
    <mergeCell ref="BE2:CD2"/>
    <mergeCell ref="CB3:CB7"/>
    <mergeCell ref="AA3:AA7"/>
    <mergeCell ref="BY5:BY7"/>
    <mergeCell ref="DC70:DC72"/>
    <mergeCell ref="CQ70:CQ72"/>
    <mergeCell ref="CR70:CR72"/>
    <mergeCell ref="DA68:DC69"/>
    <mergeCell ref="CW69:CX69"/>
    <mergeCell ref="CY69:CZ69"/>
    <mergeCell ref="CY70:CY72"/>
    <mergeCell ref="CZ70:CZ72"/>
    <mergeCell ref="CU69:CV69"/>
    <mergeCell ref="CU70:CU72"/>
    <mergeCell ref="BX70:BX72"/>
    <mergeCell ref="BL68:BL72"/>
    <mergeCell ref="BY68:CA69"/>
    <mergeCell ref="BN33:BO34"/>
    <mergeCell ref="CA70:CA72"/>
    <mergeCell ref="DB70:DB72"/>
    <mergeCell ref="CX35:CX37"/>
    <mergeCell ref="CU35:CU37"/>
    <mergeCell ref="CV70:CV72"/>
    <mergeCell ref="CJ69:CJ72"/>
    <mergeCell ref="BS70:BS72"/>
    <mergeCell ref="CB68:CB72"/>
    <mergeCell ref="BZ70:BZ72"/>
    <mergeCell ref="CO68:CO72"/>
    <mergeCell ref="BE22:BF22"/>
    <mergeCell ref="BE31:CE31"/>
    <mergeCell ref="CE33:CE37"/>
    <mergeCell ref="BJ33:BJ37"/>
    <mergeCell ref="BN70:BN72"/>
    <mergeCell ref="BW70:BW72"/>
    <mergeCell ref="AN5:AN7"/>
    <mergeCell ref="X3:X7"/>
    <mergeCell ref="AO35:AO37"/>
    <mergeCell ref="A32:Z32"/>
    <mergeCell ref="U35:U37"/>
    <mergeCell ref="CS70:CS72"/>
    <mergeCell ref="CG20:CH20"/>
    <mergeCell ref="CR68:CT69"/>
    <mergeCell ref="AZ3:AZ7"/>
    <mergeCell ref="AW3:AY4"/>
    <mergeCell ref="A54:B54"/>
    <mergeCell ref="A62:B62"/>
    <mergeCell ref="A43:B43"/>
    <mergeCell ref="I68:I72"/>
    <mergeCell ref="A65:Z65"/>
    <mergeCell ref="V70:V72"/>
    <mergeCell ref="Q70:Q72"/>
    <mergeCell ref="M70:M72"/>
    <mergeCell ref="C69:C72"/>
    <mergeCell ref="O70:O72"/>
    <mergeCell ref="D69:D72"/>
    <mergeCell ref="C68:E68"/>
    <mergeCell ref="B68:B72"/>
    <mergeCell ref="AH68:AH72"/>
    <mergeCell ref="U70:U72"/>
    <mergeCell ref="AG69:AG72"/>
    <mergeCell ref="BY70:BY72"/>
    <mergeCell ref="S70:S72"/>
    <mergeCell ref="T70:T72"/>
    <mergeCell ref="O68:T69"/>
    <mergeCell ref="R70:R72"/>
    <mergeCell ref="E69:E72"/>
    <mergeCell ref="AW70:AW72"/>
    <mergeCell ref="X68:X72"/>
    <mergeCell ref="F68:F72"/>
    <mergeCell ref="AR70:AR72"/>
    <mergeCell ref="M35:M37"/>
    <mergeCell ref="J68:K69"/>
    <mergeCell ref="H68:H72"/>
    <mergeCell ref="G68:G72"/>
    <mergeCell ref="AC67:BB67"/>
    <mergeCell ref="L70:L72"/>
    <mergeCell ref="AL70:AL72"/>
    <mergeCell ref="BB68:BB72"/>
    <mergeCell ref="BA68:BA72"/>
    <mergeCell ref="AO70:AO72"/>
    <mergeCell ref="AC51:AD51"/>
    <mergeCell ref="O35:O37"/>
    <mergeCell ref="P35:P37"/>
    <mergeCell ref="W70:W72"/>
    <mergeCell ref="Y68:Y72"/>
    <mergeCell ref="AC68:AC72"/>
    <mergeCell ref="T35:T37"/>
    <mergeCell ref="A67:Z67"/>
    <mergeCell ref="A68:A72"/>
    <mergeCell ref="K70:K72"/>
    <mergeCell ref="AY70:AY72"/>
    <mergeCell ref="AZ68:AZ72"/>
    <mergeCell ref="AU70:AU72"/>
    <mergeCell ref="AQ70:AQ72"/>
    <mergeCell ref="AE34:AE37"/>
    <mergeCell ref="AA68:AA72"/>
    <mergeCell ref="AC54:AD54"/>
    <mergeCell ref="AC43:AD43"/>
    <mergeCell ref="AE68:AG68"/>
    <mergeCell ref="AL68:AM69"/>
    <mergeCell ref="BR70:BR72"/>
    <mergeCell ref="BM68:BM72"/>
    <mergeCell ref="BH69:BH72"/>
    <mergeCell ref="BI69:BI72"/>
    <mergeCell ref="BK68:BK72"/>
    <mergeCell ref="BN68:BO69"/>
    <mergeCell ref="BP68:BR69"/>
    <mergeCell ref="A33:A37"/>
    <mergeCell ref="AD33:AD37"/>
    <mergeCell ref="BQ35:BQ37"/>
    <mergeCell ref="CC33:CC37"/>
    <mergeCell ref="BP33:BR34"/>
    <mergeCell ref="BR35:BR37"/>
    <mergeCell ref="AG34:AG37"/>
    <mergeCell ref="AL35:AL37"/>
    <mergeCell ref="E34:E37"/>
    <mergeCell ref="AR35:AR37"/>
    <mergeCell ref="AP70:AP72"/>
    <mergeCell ref="AM70:AM72"/>
    <mergeCell ref="N70:N72"/>
    <mergeCell ref="AK68:AK72"/>
    <mergeCell ref="P70:P72"/>
    <mergeCell ref="U68:W69"/>
    <mergeCell ref="AE69:AE72"/>
    <mergeCell ref="AF69:AF72"/>
    <mergeCell ref="AN68:AP69"/>
    <mergeCell ref="C34:C37"/>
    <mergeCell ref="G33:G37"/>
    <mergeCell ref="I33:I37"/>
    <mergeCell ref="J33:K34"/>
    <mergeCell ref="AF34:AF37"/>
    <mergeCell ref="A66:AA66"/>
    <mergeCell ref="X33:X37"/>
    <mergeCell ref="L33:N34"/>
    <mergeCell ref="AA33:AA37"/>
    <mergeCell ref="W35:W37"/>
    <mergeCell ref="AL33:AM34"/>
    <mergeCell ref="Q35:Q37"/>
    <mergeCell ref="R35:R37"/>
    <mergeCell ref="S35:S37"/>
    <mergeCell ref="A1:AA1"/>
    <mergeCell ref="A31:AA31"/>
    <mergeCell ref="AC1:BC1"/>
    <mergeCell ref="AF4:AF7"/>
    <mergeCell ref="AH3:AH7"/>
    <mergeCell ref="AS5:AS7"/>
    <mergeCell ref="AN35:AN37"/>
    <mergeCell ref="AS70:AS72"/>
    <mergeCell ref="AT70:AT72"/>
    <mergeCell ref="AC39:AD39"/>
    <mergeCell ref="AQ68:AV69"/>
    <mergeCell ref="AN70:AN72"/>
    <mergeCell ref="AH33:AH37"/>
    <mergeCell ref="AM35:AM37"/>
    <mergeCell ref="AE33:AG33"/>
    <mergeCell ref="AT35:AT37"/>
    <mergeCell ref="AS35:AS37"/>
    <mergeCell ref="V35:V37"/>
    <mergeCell ref="BP35:BP37"/>
    <mergeCell ref="Z33:Z37"/>
    <mergeCell ref="AC33:AC37"/>
    <mergeCell ref="AW33:AY34"/>
    <mergeCell ref="AP35:AP37"/>
    <mergeCell ref="AQ33:AV34"/>
    <mergeCell ref="BE33:BE37"/>
    <mergeCell ref="AX35:AX37"/>
    <mergeCell ref="BE1:CE1"/>
    <mergeCell ref="BE32:CD32"/>
    <mergeCell ref="AN33:AP34"/>
    <mergeCell ref="BL3:BL7"/>
    <mergeCell ref="BM3:BM7"/>
    <mergeCell ref="BG4:BG7"/>
    <mergeCell ref="BI4:BI7"/>
    <mergeCell ref="BG3:BI3"/>
    <mergeCell ref="CA5:CA7"/>
    <mergeCell ref="BZ5:BZ7"/>
    <mergeCell ref="CC68:CC72"/>
    <mergeCell ref="CB33:CB37"/>
    <mergeCell ref="BN35:BN37"/>
    <mergeCell ref="CD68:CD72"/>
    <mergeCell ref="AT5:AT7"/>
    <mergeCell ref="BP5:BP7"/>
    <mergeCell ref="BC3:BC7"/>
    <mergeCell ref="BJ3:BJ7"/>
    <mergeCell ref="BH4:BH7"/>
    <mergeCell ref="BF3:BF7"/>
    <mergeCell ref="DG3:DG7"/>
    <mergeCell ref="DG33:DG37"/>
    <mergeCell ref="DE33:DE37"/>
    <mergeCell ref="CS35:CS37"/>
    <mergeCell ref="CP68:CQ69"/>
    <mergeCell ref="DG68:DG72"/>
    <mergeCell ref="DD68:DD72"/>
    <mergeCell ref="DA35:DA37"/>
    <mergeCell ref="DF68:DF72"/>
    <mergeCell ref="DA70:DA72"/>
    <mergeCell ref="DA3:DC4"/>
    <mergeCell ref="DC35:DC37"/>
    <mergeCell ref="Q5:Q7"/>
    <mergeCell ref="R5:R7"/>
    <mergeCell ref="S5:S7"/>
    <mergeCell ref="T5:T7"/>
    <mergeCell ref="AQ3:AV4"/>
    <mergeCell ref="AQ5:AQ7"/>
    <mergeCell ref="AR5:AR7"/>
    <mergeCell ref="AU5:AU7"/>
    <mergeCell ref="BE89:BF89"/>
    <mergeCell ref="CY5:CY7"/>
    <mergeCell ref="AV5:AV7"/>
    <mergeCell ref="BX5:BX7"/>
    <mergeCell ref="CT5:CT7"/>
    <mergeCell ref="CU5:CU7"/>
    <mergeCell ref="CV5:CV7"/>
    <mergeCell ref="CM68:CM72"/>
    <mergeCell ref="BS33:BX34"/>
    <mergeCell ref="CN33:CN37"/>
    <mergeCell ref="CG79:CH79"/>
    <mergeCell ref="BV5:BV7"/>
    <mergeCell ref="BW5:BW7"/>
    <mergeCell ref="BE67:CD67"/>
    <mergeCell ref="BZ35:BZ37"/>
    <mergeCell ref="BV70:BV72"/>
    <mergeCell ref="BS5:BS7"/>
    <mergeCell ref="CG62:CH62"/>
    <mergeCell ref="CD33:CD37"/>
    <mergeCell ref="BT35:BT37"/>
    <mergeCell ref="BU35:BU37"/>
    <mergeCell ref="BV35:BV37"/>
    <mergeCell ref="CA35:CA37"/>
    <mergeCell ref="BT5:BT7"/>
    <mergeCell ref="BU5:BU7"/>
    <mergeCell ref="BW35:BW37"/>
    <mergeCell ref="BX35:BX37"/>
    <mergeCell ref="BT70:BT72"/>
    <mergeCell ref="BU70:BU72"/>
    <mergeCell ref="AU35:AU37"/>
    <mergeCell ref="BS35:BS37"/>
    <mergeCell ref="BC33:BC37"/>
    <mergeCell ref="BL33:BL37"/>
    <mergeCell ref="BK33:BK37"/>
    <mergeCell ref="BH34:BH37"/>
    <mergeCell ref="AV35:AV37"/>
    <mergeCell ref="BB33:BB37"/>
    <mergeCell ref="AV70:AV72"/>
    <mergeCell ref="BG69:BG72"/>
    <mergeCell ref="BG68:BI68"/>
    <mergeCell ref="AY35:AY37"/>
    <mergeCell ref="AW68:AY69"/>
    <mergeCell ref="AW35:AW37"/>
    <mergeCell ref="BE66:CE66"/>
    <mergeCell ref="CE68:CE72"/>
    <mergeCell ref="BS68:BX69"/>
    <mergeCell ref="BE68:BE72"/>
    <mergeCell ref="BC68:BC72"/>
    <mergeCell ref="BE54:BF54"/>
    <mergeCell ref="BJ68:BJ72"/>
    <mergeCell ref="BO70:BO72"/>
    <mergeCell ref="BQ70:BQ72"/>
    <mergeCell ref="BP70:BP72"/>
    <mergeCell ref="BF68:BF72"/>
  </mergeCells>
  <printOptions horizontalCentered="1"/>
  <pageMargins left="0" right="0.1" top="0.7" bottom="0.25" header="0.511811023622047" footer="0.511811023622047"/>
  <pageSetup horizontalDpi="600" verticalDpi="600" orientation="landscape" paperSize="9" scale="46" r:id="rId1"/>
  <rowBreaks count="2" manualBreakCount="2">
    <brk id="29" max="255" man="1"/>
    <brk id="64" max="255" man="1"/>
  </rowBreaks>
  <colBreaks count="3" manualBreakCount="3">
    <brk id="27" max="65535" man="1"/>
    <brk id="56" max="65535" man="1"/>
    <brk id="84" max="65535" man="1"/>
  </colBreaks>
  <ignoredErrors>
    <ignoredError sqref="CQ22 CQ39 CQ74 CS75:CS76 CS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282"/>
  <sheetViews>
    <sheetView zoomScale="85" zoomScaleNormal="85" zoomScalePageLayoutView="0" workbookViewId="0" topLeftCell="A1">
      <selection activeCell="M26" sqref="M26"/>
    </sheetView>
  </sheetViews>
  <sheetFormatPr defaultColWidth="9.140625" defaultRowHeight="12.75"/>
  <cols>
    <col min="1" max="1" width="3.8515625" style="0" customWidth="1"/>
    <col min="2" max="2" width="10.140625" style="0" customWidth="1"/>
    <col min="3" max="3" width="7.8515625" style="0" customWidth="1"/>
    <col min="4" max="4" width="6.57421875" style="0" customWidth="1"/>
    <col min="5" max="5" width="9.7109375" style="0" customWidth="1"/>
    <col min="6" max="6" width="7.8515625" style="0" customWidth="1"/>
    <col min="7" max="7" width="7.140625" style="0" customWidth="1"/>
    <col min="8" max="9" width="7.7109375" style="0" customWidth="1"/>
    <col min="10" max="10" width="6.7109375" style="0" customWidth="1"/>
    <col min="11" max="11" width="8.8515625" style="0" customWidth="1"/>
    <col min="12" max="12" width="5.7109375" style="0" customWidth="1"/>
    <col min="13" max="13" width="8.28125" style="0" customWidth="1"/>
    <col min="14" max="14" width="6.7109375" style="0" customWidth="1"/>
    <col min="15" max="15" width="6.421875" style="0" customWidth="1"/>
    <col min="16" max="16" width="6.57421875" style="0" customWidth="1"/>
    <col min="17" max="17" width="6.28125" style="0" customWidth="1"/>
    <col min="18" max="18" width="5.57421875" style="0" customWidth="1"/>
    <col min="19" max="19" width="9.140625" style="0" customWidth="1"/>
    <col min="20" max="20" width="9.7109375" style="0" customWidth="1"/>
    <col min="21" max="21" width="7.140625" style="0" customWidth="1"/>
    <col min="22" max="22" width="8.00390625" style="0" customWidth="1"/>
    <col min="23" max="23" width="9.7109375" style="0" customWidth="1"/>
    <col min="24" max="24" width="9.00390625" style="0" customWidth="1"/>
    <col min="25" max="25" width="8.57421875" style="0" customWidth="1"/>
  </cols>
  <sheetData>
    <row r="1" spans="1:25" ht="21.75" customHeight="1" thickBot="1">
      <c r="A1" s="1603" t="s">
        <v>421</v>
      </c>
      <c r="B1" s="1604"/>
      <c r="C1" s="1604"/>
      <c r="D1" s="1604"/>
      <c r="E1" s="1604"/>
      <c r="F1" s="1604"/>
      <c r="G1" s="1604"/>
      <c r="H1" s="1604"/>
      <c r="I1" s="1604"/>
      <c r="J1" s="1604"/>
      <c r="K1" s="1604"/>
      <c r="L1" s="1604"/>
      <c r="M1" s="1604"/>
      <c r="N1" s="1604"/>
      <c r="O1" s="1604"/>
      <c r="P1" s="1604"/>
      <c r="Q1" s="1604"/>
      <c r="R1" s="1604"/>
      <c r="S1" s="1604"/>
      <c r="T1" s="1604"/>
      <c r="U1" s="1604"/>
      <c r="V1" s="1604"/>
      <c r="W1" s="1604"/>
      <c r="X1" s="1604"/>
      <c r="Y1" s="1605"/>
    </row>
    <row r="2" ht="4.5" customHeight="1" thickBot="1"/>
    <row r="3" spans="1:25" ht="12.75">
      <c r="A3" s="1505" t="s">
        <v>106</v>
      </c>
      <c r="B3" s="1595" t="s">
        <v>1</v>
      </c>
      <c r="C3" s="1606" t="s">
        <v>84</v>
      </c>
      <c r="D3" s="1419" t="s">
        <v>357</v>
      </c>
      <c r="E3" s="1419"/>
      <c r="F3" s="1419"/>
      <c r="G3" s="1595" t="s">
        <v>4</v>
      </c>
      <c r="H3" s="1595" t="s">
        <v>5</v>
      </c>
      <c r="I3" s="1595" t="s">
        <v>6</v>
      </c>
      <c r="J3" s="1595" t="s">
        <v>7</v>
      </c>
      <c r="K3" s="1595"/>
      <c r="L3" s="1595" t="s">
        <v>371</v>
      </c>
      <c r="M3" s="1595"/>
      <c r="N3" s="1595"/>
      <c r="O3" s="1595" t="s">
        <v>10</v>
      </c>
      <c r="P3" s="1595"/>
      <c r="Q3" s="1595"/>
      <c r="R3" s="1592" t="s">
        <v>14</v>
      </c>
      <c r="S3" s="1595" t="s">
        <v>16</v>
      </c>
      <c r="T3" s="1596" t="s">
        <v>15</v>
      </c>
      <c r="U3" s="1598" t="s">
        <v>85</v>
      </c>
      <c r="V3" s="1601" t="s">
        <v>366</v>
      </c>
      <c r="W3" s="1601" t="s">
        <v>244</v>
      </c>
      <c r="X3" s="1601" t="s">
        <v>245</v>
      </c>
      <c r="Y3" s="1601" t="s">
        <v>247</v>
      </c>
    </row>
    <row r="4" spans="1:25" ht="25.5" customHeight="1">
      <c r="A4" s="1506"/>
      <c r="B4" s="1585"/>
      <c r="C4" s="1607"/>
      <c r="D4" s="1585" t="s">
        <v>2</v>
      </c>
      <c r="E4" s="1585" t="s">
        <v>3</v>
      </c>
      <c r="F4" s="1585" t="s">
        <v>68</v>
      </c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93"/>
      <c r="S4" s="1585"/>
      <c r="T4" s="1597"/>
      <c r="U4" s="1599"/>
      <c r="V4" s="1602"/>
      <c r="W4" s="1602"/>
      <c r="X4" s="1602"/>
      <c r="Y4" s="1602"/>
    </row>
    <row r="5" spans="1:25" ht="12.75">
      <c r="A5" s="1506"/>
      <c r="B5" s="1585"/>
      <c r="C5" s="1607"/>
      <c r="D5" s="1585"/>
      <c r="E5" s="1585"/>
      <c r="F5" s="1585"/>
      <c r="G5" s="1585"/>
      <c r="H5" s="1585"/>
      <c r="I5" s="1585"/>
      <c r="J5" s="1585" t="s">
        <v>8</v>
      </c>
      <c r="K5" s="1585" t="s">
        <v>9</v>
      </c>
      <c r="L5" s="1585" t="s">
        <v>73</v>
      </c>
      <c r="M5" s="1585" t="s">
        <v>9</v>
      </c>
      <c r="N5" s="1585" t="s">
        <v>70</v>
      </c>
      <c r="O5" s="1585" t="s">
        <v>246</v>
      </c>
      <c r="P5" s="1585" t="s">
        <v>12</v>
      </c>
      <c r="Q5" s="1585" t="s">
        <v>72</v>
      </c>
      <c r="R5" s="1593"/>
      <c r="S5" s="1585"/>
      <c r="T5" s="1597"/>
      <c r="U5" s="1599"/>
      <c r="V5" s="1602"/>
      <c r="W5" s="1602"/>
      <c r="X5" s="1602"/>
      <c r="Y5" s="1602"/>
    </row>
    <row r="6" spans="1:25" ht="12.75">
      <c r="A6" s="1506"/>
      <c r="B6" s="1585"/>
      <c r="C6" s="1607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93"/>
      <c r="S6" s="1585"/>
      <c r="T6" s="1597"/>
      <c r="U6" s="1599"/>
      <c r="V6" s="1602"/>
      <c r="W6" s="1602"/>
      <c r="X6" s="1602"/>
      <c r="Y6" s="1602"/>
    </row>
    <row r="7" spans="1:25" ht="17.25" customHeight="1" thickBot="1">
      <c r="A7" s="1618"/>
      <c r="B7" s="1614"/>
      <c r="C7" s="1616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7"/>
      <c r="S7" s="1614"/>
      <c r="T7" s="1615"/>
      <c r="U7" s="1599"/>
      <c r="V7" s="1613"/>
      <c r="W7" s="1613"/>
      <c r="X7" s="1613"/>
      <c r="Y7" s="1613"/>
    </row>
    <row r="8" spans="1:25" ht="13.5" thickBot="1">
      <c r="A8" s="333">
        <v>1</v>
      </c>
      <c r="B8" s="334">
        <v>2</v>
      </c>
      <c r="C8" s="334"/>
      <c r="D8" s="334">
        <v>3</v>
      </c>
      <c r="E8" s="334">
        <v>4</v>
      </c>
      <c r="F8" s="334">
        <v>5</v>
      </c>
      <c r="G8" s="334">
        <v>6</v>
      </c>
      <c r="H8" s="334">
        <v>7</v>
      </c>
      <c r="I8" s="334">
        <v>8</v>
      </c>
      <c r="J8" s="334">
        <v>9</v>
      </c>
      <c r="K8" s="334">
        <v>10</v>
      </c>
      <c r="L8" s="334">
        <v>11</v>
      </c>
      <c r="M8" s="334">
        <v>12</v>
      </c>
      <c r="N8" s="334">
        <v>13</v>
      </c>
      <c r="O8" s="334">
        <v>14</v>
      </c>
      <c r="P8" s="334">
        <v>15</v>
      </c>
      <c r="Q8" s="334">
        <v>16</v>
      </c>
      <c r="R8" s="334">
        <v>17</v>
      </c>
      <c r="S8" s="334">
        <v>18</v>
      </c>
      <c r="T8" s="335">
        <v>19</v>
      </c>
      <c r="U8" s="336">
        <v>20</v>
      </c>
      <c r="V8" s="343">
        <v>21</v>
      </c>
      <c r="W8" s="343">
        <v>22</v>
      </c>
      <c r="X8" s="343">
        <v>23</v>
      </c>
      <c r="Y8" s="343">
        <v>24</v>
      </c>
    </row>
    <row r="9" spans="1:21" ht="8.25" customHeight="1" thickBot="1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5" ht="15" customHeight="1">
      <c r="A10" s="3">
        <v>1</v>
      </c>
      <c r="B10" s="344" t="s">
        <v>19</v>
      </c>
      <c r="C10" s="3" t="s">
        <v>17</v>
      </c>
      <c r="D10" s="3">
        <f>SUM('Sh1-Breakup'!C10)</f>
        <v>78</v>
      </c>
      <c r="E10" s="3">
        <f>SUM('Sh1-Breakup'!D10)</f>
        <v>121.62</v>
      </c>
      <c r="F10" s="3">
        <f>SUM('Sh1-Breakup'!E10)</f>
        <v>624</v>
      </c>
      <c r="G10" s="3">
        <f>SUM('Sh1-Breakup'!F10)</f>
        <v>75</v>
      </c>
      <c r="H10" s="3">
        <f>SUM('Sh1-Breakup'!H10)</f>
        <v>0</v>
      </c>
      <c r="I10" s="3">
        <f>SUM('Sh1-Breakup'!I10)</f>
        <v>0</v>
      </c>
      <c r="J10" s="3">
        <f>SUM('Sh1-Breakup'!J10)</f>
        <v>6</v>
      </c>
      <c r="K10" s="3">
        <f>SUM('Sh1-Breakup'!K10)</f>
        <v>12.67</v>
      </c>
      <c r="L10" s="3">
        <f>SUM('Sh1-Breakup'!L10)</f>
        <v>3</v>
      </c>
      <c r="M10" s="369">
        <f>SUM('Sh1-Breakup'!M10)</f>
        <v>3.25</v>
      </c>
      <c r="N10" s="3">
        <f>SUM('Sh1-Breakup'!N10)</f>
        <v>28</v>
      </c>
      <c r="O10" s="369">
        <f>SUM('Sh1-Breakup'!U10)</f>
        <v>3.8461538461538463</v>
      </c>
      <c r="P10" s="369">
        <f>SUM('Sh1-Breakup'!V10)</f>
        <v>2.67225785232692</v>
      </c>
      <c r="Q10" s="369">
        <f>SUM('Sh1-Breakup'!W10)</f>
        <v>4.487179487179487</v>
      </c>
      <c r="R10" s="3">
        <f>SUM('Sh1-Breakup'!X10)</f>
        <v>0</v>
      </c>
      <c r="S10" s="369">
        <f>SUM('Sh1-Breakup'!Y10)</f>
        <v>1.0833333333333333</v>
      </c>
      <c r="T10" s="369">
        <f>SUM('Sh1-Breakup'!Z10)</f>
        <v>4.333333333333333</v>
      </c>
      <c r="U10" s="346">
        <f>SUM('Sh1-Breakup'!AA10)</f>
        <v>0</v>
      </c>
      <c r="V10" s="348"/>
      <c r="W10" s="349"/>
      <c r="X10" s="349"/>
      <c r="Y10" s="350"/>
    </row>
    <row r="11" spans="1:25" ht="15" customHeight="1">
      <c r="A11" s="3"/>
      <c r="B11" s="3"/>
      <c r="C11" s="3" t="s">
        <v>65</v>
      </c>
      <c r="D11" s="3">
        <f>SUM('Sh1-Breakup'!AE10)</f>
        <v>78</v>
      </c>
      <c r="E11" s="3">
        <f>SUM('Sh1-Breakup'!AF10)</f>
        <v>121.62</v>
      </c>
      <c r="F11" s="3">
        <f>SUM('Sh1-Breakup'!AG10)</f>
        <v>624</v>
      </c>
      <c r="G11" s="3">
        <f>SUM('Sh1-Breakup'!AH10)</f>
        <v>10</v>
      </c>
      <c r="H11" s="3">
        <f>SUM('Sh1-Breakup'!AJ10)</f>
        <v>0</v>
      </c>
      <c r="I11" s="3">
        <f>SUM('Sh1-Breakup'!AK10)</f>
        <v>0</v>
      </c>
      <c r="J11" s="3">
        <f>SUM('Sh1-Breakup'!AL10)</f>
        <v>11</v>
      </c>
      <c r="K11" s="3">
        <f>SUM('Sh1-Breakup'!AM10)</f>
        <v>12.5</v>
      </c>
      <c r="L11" s="3">
        <f>SUM('Sh1-Breakup'!AN10)</f>
        <v>2</v>
      </c>
      <c r="M11" s="369">
        <f>SUM('Sh1-Breakup'!AO10)</f>
        <v>7.1</v>
      </c>
      <c r="N11" s="3">
        <f>SUM('Sh1-Breakup'!AP10)</f>
        <v>24</v>
      </c>
      <c r="O11" s="369">
        <f>SUM('Sh1-Breakup'!AW10)</f>
        <v>2.564102564102564</v>
      </c>
      <c r="P11" s="369">
        <f>SUM('Sh1-Breakup'!AX10)</f>
        <v>5.837855615852655</v>
      </c>
      <c r="Q11" s="369">
        <f>SUM('Sh1-Breakup'!AY10)</f>
        <v>3.8461538461538463</v>
      </c>
      <c r="R11" s="3">
        <f>SUM('Sh1-Breakup'!AZ10)</f>
        <v>3</v>
      </c>
      <c r="S11" s="3">
        <f>SUM('Sh1-Breakup'!BA10)</f>
        <v>3.55</v>
      </c>
      <c r="T11" s="3">
        <f>SUM('Sh1-Breakup'!BB10)</f>
        <v>14.2</v>
      </c>
      <c r="U11" s="346">
        <f>SUM('Sh1-Breakup'!BC10)</f>
        <v>0</v>
      </c>
      <c r="V11" s="351"/>
      <c r="W11" s="2"/>
      <c r="X11" s="2"/>
      <c r="Y11" s="330"/>
    </row>
    <row r="12" spans="1:25" ht="15" customHeight="1" thickBot="1">
      <c r="A12" s="4"/>
      <c r="B12" s="4"/>
      <c r="C12" s="4" t="s">
        <v>96</v>
      </c>
      <c r="D12" s="4">
        <f>SUM('Sh1-Breakup'!BG10)</f>
        <v>106</v>
      </c>
      <c r="E12" s="370">
        <f>SUM('Sh1-Breakup'!BH10)</f>
        <v>162.16</v>
      </c>
      <c r="F12" s="4">
        <f>SUM('Sh1-Breakup'!BI10)</f>
        <v>848</v>
      </c>
      <c r="G12" s="4">
        <f>SUM('Sh1-Breakup'!BJ10)</f>
        <v>27</v>
      </c>
      <c r="H12" s="4">
        <f>SUM('Sh1-Breakup'!BL10)</f>
        <v>0</v>
      </c>
      <c r="I12" s="4">
        <f>SUM('Sh1-Breakup'!BM10)</f>
        <v>0</v>
      </c>
      <c r="J12" s="4">
        <f>SUM('Sh1-Breakup'!BN10)</f>
        <v>20</v>
      </c>
      <c r="K12" s="4">
        <f>SUM('Sh1-Breakup'!BO10)</f>
        <v>31.19</v>
      </c>
      <c r="L12" s="4">
        <f>SUM('Sh1-Breakup'!BP10)</f>
        <v>12</v>
      </c>
      <c r="M12" s="4">
        <f>SUM('Sh1-Breakup'!BQ10)</f>
        <v>9.39</v>
      </c>
      <c r="N12" s="4">
        <f>SUM('Sh1-Breakup'!BR10)</f>
        <v>36</v>
      </c>
      <c r="O12" s="370">
        <f>SUM('Sh1-Breakup'!BY10)</f>
        <v>11.320754716981133</v>
      </c>
      <c r="P12" s="370">
        <f>SUM('Sh1-Breakup'!BZ10)</f>
        <v>5.790577207696103</v>
      </c>
      <c r="Q12" s="370">
        <f>SUM('Sh1-Breakup'!CA10)</f>
        <v>4.245283018867925</v>
      </c>
      <c r="R12" s="4">
        <f>SUM('Sh1-Breakup'!CB10)</f>
        <v>3</v>
      </c>
      <c r="S12" s="370">
        <f>SUM('Sh1-Breakup'!CC10)</f>
        <v>0.7825000000000001</v>
      </c>
      <c r="T12" s="370">
        <f>SUM('Sh1-Breakup'!CD10)</f>
        <v>3.1300000000000003</v>
      </c>
      <c r="U12" s="347">
        <f>SUM('Sh1-Breakup'!CE10)</f>
        <v>0</v>
      </c>
      <c r="V12" s="352"/>
      <c r="W12" s="5"/>
      <c r="X12" s="5"/>
      <c r="Y12" s="353"/>
    </row>
    <row r="13" spans="1:25" ht="15" customHeight="1" thickBot="1">
      <c r="A13" s="338"/>
      <c r="B13" s="341"/>
      <c r="C13" s="337" t="s">
        <v>95</v>
      </c>
      <c r="D13" s="341">
        <f>SUM('Sh1-Breakup'!CI10)</f>
        <v>262</v>
      </c>
      <c r="E13" s="372">
        <f>SUM('Sh1-Breakup'!CJ10)</f>
        <v>405.4</v>
      </c>
      <c r="F13" s="341">
        <f>SUM('Sh1-Breakup'!CK10)</f>
        <v>2096</v>
      </c>
      <c r="G13" s="341">
        <f>SUM('Sh1-Breakup'!CL10)</f>
        <v>112</v>
      </c>
      <c r="H13" s="341">
        <f>SUM('Sh1-Breakup'!CN10)</f>
        <v>0</v>
      </c>
      <c r="I13" s="341">
        <f>SUM(I10:I12)</f>
        <v>0</v>
      </c>
      <c r="J13" s="341">
        <f>SUM('Sh1-Breakup'!CP10)</f>
        <v>37</v>
      </c>
      <c r="K13" s="341">
        <f>SUM('Sh1-Breakup'!CQ10)</f>
        <v>56.36</v>
      </c>
      <c r="L13" s="341">
        <f>SUM('Sh1-Breakup'!CR10)</f>
        <v>17</v>
      </c>
      <c r="M13" s="341">
        <f>SUM('Sh1-Breakup'!CS10)</f>
        <v>19.740000000000002</v>
      </c>
      <c r="N13" s="341">
        <f>SUM('Sh1-Breakup'!CT10)</f>
        <v>88</v>
      </c>
      <c r="O13" s="372">
        <f>SUM('Sh1-Breakup'!DA10)</f>
        <v>6.488549618320611</v>
      </c>
      <c r="P13" s="372">
        <f>SUM('Sh1-Breakup'!DB10)</f>
        <v>4.869264923532315</v>
      </c>
      <c r="Q13" s="372">
        <f>SUM('Sh1-Breakup'!DC10)</f>
        <v>4.198473282442748</v>
      </c>
      <c r="R13" s="341">
        <f>SUM('Sh1-Breakup'!DD10)</f>
        <v>6</v>
      </c>
      <c r="S13" s="372">
        <f>SUM('Sh1-Breakup'!DE10)</f>
        <v>1.1611764705882355</v>
      </c>
      <c r="T13" s="372">
        <f>SUM('Sh1-Breakup'!DF10)</f>
        <v>4.644705882352942</v>
      </c>
      <c r="U13" s="345">
        <f>SUM('Sh1-Breakup'!DG10)</f>
        <v>0</v>
      </c>
      <c r="V13" s="8" t="e">
        <f>SUM(#REF!)</f>
        <v>#REF!</v>
      </c>
      <c r="W13" s="355" t="e">
        <f>SUM(#REF!)</f>
        <v>#REF!</v>
      </c>
      <c r="X13" s="355" t="e">
        <f>SUM(#REF!)</f>
        <v>#REF!</v>
      </c>
      <c r="Y13" s="356" t="e">
        <f>SUM(#REF!)</f>
        <v>#REF!</v>
      </c>
    </row>
    <row r="14" spans="1:25" ht="15" customHeight="1">
      <c r="A14" s="9"/>
      <c r="B14" s="9"/>
      <c r="C14" s="6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399"/>
      <c r="P14" s="399"/>
      <c r="Q14" s="399"/>
      <c r="R14" s="6"/>
      <c r="S14" s="6"/>
      <c r="T14" s="6"/>
      <c r="U14" s="51"/>
      <c r="V14" s="354"/>
      <c r="W14" s="6"/>
      <c r="X14" s="6"/>
      <c r="Y14" s="331"/>
    </row>
    <row r="15" spans="1:25" ht="15" customHeight="1">
      <c r="A15" s="3">
        <v>2</v>
      </c>
      <c r="B15" s="3" t="s">
        <v>20</v>
      </c>
      <c r="C15" s="3" t="s">
        <v>17</v>
      </c>
      <c r="D15" s="3">
        <f>SUM('Sh1-Breakup'!C11)</f>
        <v>519</v>
      </c>
      <c r="E15" s="3">
        <f>SUM('Sh1-Breakup'!D11)</f>
        <v>580.8</v>
      </c>
      <c r="F15" s="3">
        <f>SUM('Sh1-Breakup'!E11)</f>
        <v>4152</v>
      </c>
      <c r="G15" s="3">
        <f>SUM('Sh1-Breakup'!F11)</f>
        <v>227</v>
      </c>
      <c r="H15" s="3">
        <f>SUM('Sh1-Breakup'!H11)</f>
        <v>9</v>
      </c>
      <c r="I15" s="3">
        <f>SUM('Sh1-Breakup'!I11)</f>
        <v>4</v>
      </c>
      <c r="J15" s="3">
        <f>SUM('Sh1-Breakup'!J11)</f>
        <v>0</v>
      </c>
      <c r="K15" s="3">
        <f>SUM('Sh1-Breakup'!K11)</f>
        <v>0</v>
      </c>
      <c r="L15" s="3">
        <f>SUM('Sh1-Breakup'!L11)</f>
        <v>0</v>
      </c>
      <c r="M15" s="369">
        <f>SUM('Sh1-Breakup'!M11)</f>
        <v>0</v>
      </c>
      <c r="N15" s="3">
        <f>SUM('Sh1-Breakup'!N11)</f>
        <v>0</v>
      </c>
      <c r="O15" s="369">
        <f>SUM('Sh1-Breakup'!U11)</f>
        <v>0</v>
      </c>
      <c r="P15" s="369">
        <f>SUM('Sh1-Breakup'!V11)</f>
        <v>0</v>
      </c>
      <c r="Q15" s="369">
        <f>SUM('Sh1-Breakup'!W11)</f>
        <v>0</v>
      </c>
      <c r="R15" s="3">
        <f>SUM('Sh1-Breakup'!X11)</f>
        <v>26</v>
      </c>
      <c r="S15" s="3" t="e">
        <f>SUM('Sh1-Breakup'!Y11)</f>
        <v>#DIV/0!</v>
      </c>
      <c r="T15" s="3" t="e">
        <f>SUM('Sh1-Breakup'!Z11)</f>
        <v>#DIV/0!</v>
      </c>
      <c r="U15" s="346">
        <f>SUM('Sh1-Breakup'!AA11)</f>
        <v>0</v>
      </c>
      <c r="V15" s="351"/>
      <c r="W15" s="2"/>
      <c r="X15" s="2"/>
      <c r="Y15" s="330"/>
    </row>
    <row r="16" spans="1:25" ht="15" customHeight="1">
      <c r="A16" s="3"/>
      <c r="B16" s="3"/>
      <c r="C16" s="3" t="s">
        <v>65</v>
      </c>
      <c r="D16" s="3">
        <f>SUM('Sh1-Breakup'!AE11)</f>
        <v>519</v>
      </c>
      <c r="E16" s="3">
        <f>SUM('Sh1-Breakup'!AF11)</f>
        <v>580.81</v>
      </c>
      <c r="F16" s="3">
        <f>SUM('Sh1-Breakup'!AG11)</f>
        <v>4152</v>
      </c>
      <c r="G16" s="3">
        <f>SUM('Sh1-Breakup'!AH11)</f>
        <v>663</v>
      </c>
      <c r="H16" s="3">
        <f>SUM('Sh1-Breakup'!AJ11)</f>
        <v>359</v>
      </c>
      <c r="I16" s="3">
        <f>SUM('Sh1-Breakup'!AK11)</f>
        <v>195</v>
      </c>
      <c r="J16" s="3">
        <f>SUM('Sh1-Breakup'!AL11)</f>
        <v>16</v>
      </c>
      <c r="K16" s="3">
        <f>SUM('Sh1-Breakup'!AM11)</f>
        <v>22.8</v>
      </c>
      <c r="L16" s="3">
        <f>SUM('Sh1-Breakup'!AN11)</f>
        <v>6</v>
      </c>
      <c r="M16" s="369">
        <f>SUM('Sh1-Breakup'!AO11)</f>
        <v>6.98</v>
      </c>
      <c r="N16" s="3">
        <f>SUM('Sh1-Breakup'!AP11)</f>
        <v>48</v>
      </c>
      <c r="O16" s="369">
        <f>SUM('Sh1-Breakup'!AW11)</f>
        <v>1.1560693641618496</v>
      </c>
      <c r="P16" s="369">
        <f>SUM('Sh1-Breakup'!AX11)</f>
        <v>1.2017699419775831</v>
      </c>
      <c r="Q16" s="369">
        <f>SUM('Sh1-Breakup'!AY11)</f>
        <v>1.1560693641618496</v>
      </c>
      <c r="R16" s="3">
        <f>SUM('Sh1-Breakup'!AZ11)</f>
        <v>68</v>
      </c>
      <c r="S16" s="369">
        <f>SUM('Sh1-Breakup'!BA11)</f>
        <v>1.1633333333333333</v>
      </c>
      <c r="T16" s="369">
        <f>SUM('Sh1-Breakup'!BB11)</f>
        <v>4.653333333333333</v>
      </c>
      <c r="U16" s="346">
        <f>SUM('Sh1-Breakup'!BC11)</f>
        <v>44</v>
      </c>
      <c r="V16" s="351"/>
      <c r="W16" s="2"/>
      <c r="X16" s="2"/>
      <c r="Y16" s="330"/>
    </row>
    <row r="17" spans="1:25" ht="15" customHeight="1" thickBot="1">
      <c r="A17" s="4"/>
      <c r="B17" s="4"/>
      <c r="C17" s="4" t="s">
        <v>96</v>
      </c>
      <c r="D17" s="4">
        <f>SUM('Sh1-Breakup'!BG11)</f>
        <v>0</v>
      </c>
      <c r="E17" s="370">
        <f>SUM('Sh1-Breakup'!BH11)</f>
        <v>0</v>
      </c>
      <c r="F17" s="4">
        <f>SUM('Sh1-Breakup'!BI11)</f>
        <v>0</v>
      </c>
      <c r="G17" s="4">
        <f>SUM('Sh1-Breakup'!BJ11)</f>
        <v>0</v>
      </c>
      <c r="H17" s="4">
        <f>SUM('Sh1-Breakup'!BL11)</f>
        <v>0</v>
      </c>
      <c r="I17" s="4">
        <f>SUM('Sh1-Breakup'!BM11)</f>
        <v>0</v>
      </c>
      <c r="J17" s="4">
        <f>SUM('Sh1-Breakup'!BN11)</f>
        <v>0</v>
      </c>
      <c r="K17" s="4">
        <f>SUM('Sh1-Breakup'!BO11)</f>
        <v>0</v>
      </c>
      <c r="L17" s="4">
        <f>SUM('Sh1-Breakup'!BP11)</f>
        <v>0</v>
      </c>
      <c r="M17" s="370">
        <f>SUM('Sh1-Breakup'!BQ11)</f>
        <v>0</v>
      </c>
      <c r="N17" s="4">
        <f>SUM('Sh1-Breakup'!BR11)</f>
        <v>0</v>
      </c>
      <c r="O17" s="465">
        <f>SUM('Sh1-Breakup'!BY11)</f>
        <v>0</v>
      </c>
      <c r="P17" s="465">
        <f>SUM('Sh1-Breakup'!BZ11)</f>
        <v>0</v>
      </c>
      <c r="Q17" s="465">
        <f>SUM('Sh1-Breakup'!CA11)</f>
        <v>0</v>
      </c>
      <c r="R17" s="4">
        <f>SUM('Sh1-Breakup'!CB11)</f>
        <v>0</v>
      </c>
      <c r="S17" s="370">
        <f>SUM('Sh1-Breakup'!CC11)</f>
        <v>0</v>
      </c>
      <c r="T17" s="370" t="e">
        <f>SUM('Sh1-Breakup'!CD11)</f>
        <v>#DIV/0!</v>
      </c>
      <c r="U17" s="347">
        <f>SUM('Sh1-Breakup'!CE11)</f>
        <v>0</v>
      </c>
      <c r="V17" s="352"/>
      <c r="W17" s="5"/>
      <c r="X17" s="5"/>
      <c r="Y17" s="353"/>
    </row>
    <row r="18" spans="1:25" ht="15" customHeight="1" thickBot="1">
      <c r="A18" s="338"/>
      <c r="B18" s="341"/>
      <c r="C18" s="337" t="s">
        <v>95</v>
      </c>
      <c r="D18" s="341">
        <f>SUM('Sh1-Breakup'!CI11)</f>
        <v>1038</v>
      </c>
      <c r="E18" s="341">
        <f>SUM('Sh1-Breakup'!CJ11)</f>
        <v>1161.61</v>
      </c>
      <c r="F18" s="341">
        <f>SUM('Sh1-Breakup'!CK11)</f>
        <v>8304</v>
      </c>
      <c r="G18" s="341">
        <f>SUM('Sh1-Breakup'!CL11)</f>
        <v>890</v>
      </c>
      <c r="H18" s="341">
        <f>SUM(H15:H17)</f>
        <v>368</v>
      </c>
      <c r="I18" s="341">
        <f>SUM(I15:I17)</f>
        <v>199</v>
      </c>
      <c r="J18" s="341">
        <f>SUM('Sh1-Breakup'!CP11)</f>
        <v>16</v>
      </c>
      <c r="K18" s="341">
        <f>SUM('Sh1-Breakup'!CQ11)</f>
        <v>22.8</v>
      </c>
      <c r="L18" s="341">
        <f>SUM('Sh1-Breakup'!CR11)</f>
        <v>6</v>
      </c>
      <c r="M18" s="372">
        <f>SUM('Sh1-Breakup'!CS11)</f>
        <v>6.98</v>
      </c>
      <c r="N18" s="341">
        <f>SUM('Sh1-Breakup'!CT11)</f>
        <v>48</v>
      </c>
      <c r="O18" s="372">
        <f>SUM('Sh1-Breakup'!DA11)</f>
        <v>0.5780346820809248</v>
      </c>
      <c r="P18" s="372">
        <f>SUM('Sh1-Breakup'!DB11)</f>
        <v>0.6008901438520675</v>
      </c>
      <c r="Q18" s="372">
        <f>SUM('Sh1-Breakup'!DC11)</f>
        <v>0.5780346820809248</v>
      </c>
      <c r="R18" s="341">
        <f>SUM('Sh1-Breakup'!DD11)</f>
        <v>94</v>
      </c>
      <c r="S18" s="372">
        <f>SUM('Sh1-Breakup'!DE11)</f>
        <v>1.1633333333333333</v>
      </c>
      <c r="T18" s="372">
        <f>SUM('Sh1-Breakup'!DF11)</f>
        <v>4.653333333333333</v>
      </c>
      <c r="U18" s="345">
        <f>SUM('Sh1-Breakup'!DG11)</f>
        <v>44</v>
      </c>
      <c r="V18" s="357" t="e">
        <f>SUM(#REF!)</f>
        <v>#REF!</v>
      </c>
      <c r="W18" s="355" t="e">
        <f>SUM(#REF!)</f>
        <v>#REF!</v>
      </c>
      <c r="X18" s="355" t="e">
        <f>SUM(#REF!)</f>
        <v>#REF!</v>
      </c>
      <c r="Y18" s="356" t="e">
        <f>SUM(#REF!)</f>
        <v>#REF!</v>
      </c>
    </row>
    <row r="19" spans="1:25" ht="15" customHeight="1">
      <c r="A19" s="9"/>
      <c r="B19" s="9"/>
      <c r="C19" s="6"/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399"/>
      <c r="P19" s="399"/>
      <c r="Q19" s="399"/>
      <c r="R19" s="6"/>
      <c r="S19" s="6"/>
      <c r="T19" s="6"/>
      <c r="U19" s="51"/>
      <c r="V19" s="354"/>
      <c r="W19" s="6"/>
      <c r="X19" s="6"/>
      <c r="Y19" s="331"/>
    </row>
    <row r="20" spans="1:25" ht="15" customHeight="1">
      <c r="A20" s="3">
        <v>3</v>
      </c>
      <c r="B20" s="3" t="s">
        <v>21</v>
      </c>
      <c r="C20" s="3" t="s">
        <v>17</v>
      </c>
      <c r="D20" s="3">
        <f>SUM('Sh1-Breakup'!C12)</f>
        <v>789</v>
      </c>
      <c r="E20" s="3">
        <f>SUM('Sh1-Breakup'!D12)</f>
        <v>930.38</v>
      </c>
      <c r="F20" s="3">
        <f>SUM('Sh1-Breakup'!E12)</f>
        <v>6312</v>
      </c>
      <c r="G20" s="3">
        <f>SUM('Sh1-Breakup'!F12)</f>
        <v>600</v>
      </c>
      <c r="H20" s="3">
        <f>SUM('Sh1-Breakup'!H12)</f>
        <v>315</v>
      </c>
      <c r="I20" s="3">
        <f>SUM('Sh1-Breakup'!I12)</f>
        <v>110</v>
      </c>
      <c r="J20" s="3">
        <f>SUM('Sh1-Breakup'!J12)</f>
        <v>41</v>
      </c>
      <c r="K20" s="3">
        <f>SUM('Sh1-Breakup'!K12)</f>
        <v>164.24</v>
      </c>
      <c r="L20" s="3">
        <f>SUM('Sh1-Breakup'!L12)</f>
        <v>41</v>
      </c>
      <c r="M20" s="3">
        <f>SUM('Sh1-Breakup'!M12)</f>
        <v>164.24</v>
      </c>
      <c r="N20" s="3">
        <f>SUM('Sh1-Breakup'!N12)</f>
        <v>205</v>
      </c>
      <c r="O20" s="369">
        <f>SUM('Sh1-Breakup'!U12)</f>
        <v>5.196451204055767</v>
      </c>
      <c r="P20" s="369">
        <f>SUM('Sh1-Breakup'!V12)</f>
        <v>17.65300199918313</v>
      </c>
      <c r="Q20" s="369">
        <f>SUM('Sh1-Breakup'!W12)</f>
        <v>3.247782002534854</v>
      </c>
      <c r="R20" s="3">
        <f>SUM('Sh1-Breakup'!X12)</f>
        <v>175</v>
      </c>
      <c r="S20" s="369">
        <f>SUM('Sh1-Breakup'!Y12)</f>
        <v>4.005853658536585</v>
      </c>
      <c r="T20" s="369">
        <f>SUM('Sh1-Breakup'!Z12)</f>
        <v>16.02341463414634</v>
      </c>
      <c r="U20" s="346">
        <f>SUM('Sh1-Breakup'!AA12)</f>
        <v>0</v>
      </c>
      <c r="V20" s="351"/>
      <c r="W20" s="2"/>
      <c r="X20" s="2"/>
      <c r="Y20" s="330"/>
    </row>
    <row r="21" spans="1:25" ht="15" customHeight="1">
      <c r="A21" s="3"/>
      <c r="B21" s="3"/>
      <c r="C21" s="3" t="s">
        <v>65</v>
      </c>
      <c r="D21" s="3">
        <f>SUM('Sh1-Breakup'!AE12)</f>
        <v>789</v>
      </c>
      <c r="E21" s="3">
        <f>SUM('Sh1-Breakup'!AF12)</f>
        <v>930.38</v>
      </c>
      <c r="F21" s="3">
        <f>SUM('Sh1-Breakup'!AG12)</f>
        <v>6312</v>
      </c>
      <c r="G21" s="3">
        <f>SUM('Sh1-Breakup'!AH12)</f>
        <v>620</v>
      </c>
      <c r="H21" s="3">
        <f>SUM('Sh1-Breakup'!AJ12)</f>
        <v>512</v>
      </c>
      <c r="I21" s="3">
        <f>SUM('Sh1-Breakup'!AK12)</f>
        <v>429</v>
      </c>
      <c r="J21" s="3">
        <f>SUM('Sh1-Breakup'!AL12)</f>
        <v>103</v>
      </c>
      <c r="K21" s="3">
        <f>SUM('Sh1-Breakup'!AM12)</f>
        <v>226.69</v>
      </c>
      <c r="L21" s="3">
        <f>SUM('Sh1-Breakup'!AN12)</f>
        <v>103</v>
      </c>
      <c r="M21" s="3">
        <f>SUM('Sh1-Breakup'!AO12)</f>
        <v>226.69</v>
      </c>
      <c r="N21" s="3">
        <f>SUM('Sh1-Breakup'!AP12)</f>
        <v>515</v>
      </c>
      <c r="O21" s="369">
        <f>SUM('Sh1-Breakup'!AW12)</f>
        <v>13.054499366286437</v>
      </c>
      <c r="P21" s="369">
        <f>SUM('Sh1-Breakup'!AX12)</f>
        <v>24.365313097873987</v>
      </c>
      <c r="Q21" s="369">
        <f>SUM('Sh1-Breakup'!AY12)</f>
        <v>8.159062103929024</v>
      </c>
      <c r="R21" s="3">
        <f>SUM('Sh1-Breakup'!AZ12)</f>
        <v>120</v>
      </c>
      <c r="S21" s="369">
        <f>SUM('Sh1-Breakup'!BA12)</f>
        <v>2.200873786407767</v>
      </c>
      <c r="T21" s="369">
        <f>SUM('Sh1-Breakup'!BB12)</f>
        <v>8.803495145631068</v>
      </c>
      <c r="U21" s="346">
        <f>SUM('Sh1-Breakup'!BC12)</f>
        <v>104</v>
      </c>
      <c r="V21" s="351"/>
      <c r="W21" s="2"/>
      <c r="X21" s="2"/>
      <c r="Y21" s="330"/>
    </row>
    <row r="22" spans="1:25" ht="15" customHeight="1" thickBot="1">
      <c r="A22" s="4"/>
      <c r="B22" s="4"/>
      <c r="C22" s="4" t="s">
        <v>96</v>
      </c>
      <c r="D22" s="4">
        <f>SUM('Sh1-Breakup'!BG12)</f>
        <v>1052</v>
      </c>
      <c r="E22" s="370">
        <f>SUM('Sh1-Breakup'!BH12)</f>
        <v>1240.5200000000002</v>
      </c>
      <c r="F22" s="4">
        <f>SUM('Sh1-Breakup'!BI12)</f>
        <v>8416</v>
      </c>
      <c r="G22" s="4">
        <f>SUM('Sh1-Breakup'!BJ12)</f>
        <v>1650</v>
      </c>
      <c r="H22" s="4">
        <f>SUM('Sh1-Breakup'!BL12)</f>
        <v>1114</v>
      </c>
      <c r="I22" s="4">
        <f>SUM('Sh1-Breakup'!BM12)</f>
        <v>950</v>
      </c>
      <c r="J22" s="4">
        <f>SUM('Sh1-Breakup'!BN12)</f>
        <v>417</v>
      </c>
      <c r="K22" s="4">
        <f>SUM('Sh1-Breakup'!BO12)</f>
        <v>825.2</v>
      </c>
      <c r="L22" s="4">
        <f>SUM('Sh1-Breakup'!BP12)</f>
        <v>152</v>
      </c>
      <c r="M22" s="4">
        <f>SUM('Sh1-Breakup'!BQ12)</f>
        <v>328.87</v>
      </c>
      <c r="N22" s="4">
        <f>SUM('Sh1-Breakup'!BR12)</f>
        <v>750</v>
      </c>
      <c r="O22" s="370">
        <f>SUM('Sh1-Breakup'!BY12)</f>
        <v>14.44866920152091</v>
      </c>
      <c r="P22" s="370">
        <f>SUM('Sh1-Breakup'!BZ12)</f>
        <v>26.510656821332983</v>
      </c>
      <c r="Q22" s="370">
        <f>SUM('Sh1-Breakup'!CA12)</f>
        <v>8.911596958174906</v>
      </c>
      <c r="R22" s="4">
        <f>SUM('Sh1-Breakup'!CB12)</f>
        <v>100</v>
      </c>
      <c r="S22" s="370">
        <f>SUM('Sh1-Breakup'!CC12)</f>
        <v>2.1636184210526315</v>
      </c>
      <c r="T22" s="370">
        <f>SUM('Sh1-Breakup'!CD12)</f>
        <v>8.654473684210526</v>
      </c>
      <c r="U22" s="347">
        <f>SUM('Sh1-Breakup'!CE12)</f>
        <v>0</v>
      </c>
      <c r="V22" s="352"/>
      <c r="W22" s="5"/>
      <c r="X22" s="5"/>
      <c r="Y22" s="353"/>
    </row>
    <row r="23" spans="1:25" ht="15" customHeight="1" thickBot="1">
      <c r="A23" s="338"/>
      <c r="B23" s="341"/>
      <c r="C23" s="337" t="s">
        <v>95</v>
      </c>
      <c r="D23" s="341">
        <f>SUM('Sh1-Breakup'!CI12)</f>
        <v>2630</v>
      </c>
      <c r="E23" s="372">
        <f>SUM('Sh1-Breakup'!CJ12)</f>
        <v>3101.28</v>
      </c>
      <c r="F23" s="341">
        <f>SUM('Sh1-Breakup'!CK12)</f>
        <v>21040</v>
      </c>
      <c r="G23" s="341">
        <f>SUM('Sh1-Breakup'!CL12)</f>
        <v>2870</v>
      </c>
      <c r="H23" s="341">
        <f>SUM('Sh1-Breakup'!CN12)</f>
        <v>1941</v>
      </c>
      <c r="I23" s="341">
        <f>SUM(I20:I22)</f>
        <v>1489</v>
      </c>
      <c r="J23" s="341">
        <f>SUM('Sh1-Breakup'!CP12)</f>
        <v>561</v>
      </c>
      <c r="K23" s="341">
        <f>SUM('Sh1-Breakup'!CQ12)</f>
        <v>1216.13</v>
      </c>
      <c r="L23" s="341">
        <f>SUM('Sh1-Breakup'!CR12)</f>
        <v>296</v>
      </c>
      <c r="M23" s="341">
        <f>SUM('Sh1-Breakup'!CS12)</f>
        <v>719.8</v>
      </c>
      <c r="N23" s="341">
        <f>SUM('Sh1-Breakup'!CT12)</f>
        <v>1470</v>
      </c>
      <c r="O23" s="372">
        <f>SUM('Sh1-Breakup'!DA12)</f>
        <v>11.254752851711027</v>
      </c>
      <c r="P23" s="372">
        <f>SUM('Sh1-Breakup'!DB12)</f>
        <v>23.209771449208066</v>
      </c>
      <c r="Q23" s="372">
        <f>SUM('Sh1-Breakup'!DC12)</f>
        <v>6.986692015209125</v>
      </c>
      <c r="R23" s="341">
        <f>SUM('Sh1-Breakup'!DD12)</f>
        <v>395</v>
      </c>
      <c r="S23" s="372">
        <f>SUM('Sh1-Breakup'!DE12)</f>
        <v>2.4317567567567564</v>
      </c>
      <c r="T23" s="372">
        <f>SUM('Sh1-Breakup'!DF12)</f>
        <v>9.727027027027026</v>
      </c>
      <c r="U23" s="345">
        <f>SUM('Sh1-Breakup'!DG12)</f>
        <v>104</v>
      </c>
      <c r="V23" s="8" t="e">
        <f>SUM(#REF!)</f>
        <v>#REF!</v>
      </c>
      <c r="W23" s="355" t="e">
        <f>SUM(#REF!)</f>
        <v>#REF!</v>
      </c>
      <c r="X23" s="355" t="e">
        <f>SUM(#REF!)</f>
        <v>#REF!</v>
      </c>
      <c r="Y23" s="356" t="e">
        <f>SUM(#REF!)</f>
        <v>#REF!</v>
      </c>
    </row>
    <row r="24" spans="1:25" ht="15" customHeight="1">
      <c r="A24" s="9"/>
      <c r="B24" s="9"/>
      <c r="C24" s="6"/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399"/>
      <c r="P24" s="399"/>
      <c r="Q24" s="399"/>
      <c r="R24" s="6"/>
      <c r="S24" s="399"/>
      <c r="T24" s="399"/>
      <c r="U24" s="51"/>
      <c r="V24" s="354"/>
      <c r="W24" s="6"/>
      <c r="X24" s="6"/>
      <c r="Y24" s="331"/>
    </row>
    <row r="25" spans="1:25" ht="15" customHeight="1">
      <c r="A25" s="3">
        <v>4</v>
      </c>
      <c r="B25" s="3" t="s">
        <v>240</v>
      </c>
      <c r="C25" s="3" t="s">
        <v>17</v>
      </c>
      <c r="D25" s="3">
        <f>SUM('Sh1-Breakup'!C13)</f>
        <v>323</v>
      </c>
      <c r="E25" s="3">
        <f>SUM('Sh1-Breakup'!D13)</f>
        <v>398.37</v>
      </c>
      <c r="F25" s="3">
        <f>SUM('Sh1-Breakup'!E13)</f>
        <v>2584</v>
      </c>
      <c r="G25" s="3">
        <f>SUM('Sh1-Breakup'!F13)</f>
        <v>443</v>
      </c>
      <c r="H25" s="3">
        <f>SUM('Sh1-Breakup'!H13)</f>
        <v>209</v>
      </c>
      <c r="I25" s="3">
        <f>SUM('Sh1-Breakup'!I13)</f>
        <v>4</v>
      </c>
      <c r="J25" s="3">
        <f>SUM('Sh1-Breakup'!J13)</f>
        <v>11</v>
      </c>
      <c r="K25" s="3">
        <f>SUM('Sh1-Breakup'!K13)</f>
        <v>25.95</v>
      </c>
      <c r="L25" s="3">
        <f>SUM('Sh1-Breakup'!L13)</f>
        <v>0</v>
      </c>
      <c r="M25" s="369">
        <f>SUM('Sh1-Breakup'!M13)</f>
        <v>0</v>
      </c>
      <c r="N25" s="3">
        <f>SUM('Sh1-Breakup'!N13)</f>
        <v>0</v>
      </c>
      <c r="O25" s="369">
        <f>SUM('Sh1-Breakup'!U13)</f>
        <v>0</v>
      </c>
      <c r="P25" s="369">
        <f>SUM('Sh1-Breakup'!V13)</f>
        <v>0</v>
      </c>
      <c r="Q25" s="369">
        <f>SUM('Sh1-Breakup'!W13)</f>
        <v>0</v>
      </c>
      <c r="R25" s="3">
        <f>SUM('Sh1-Breakup'!X13)</f>
        <v>0</v>
      </c>
      <c r="S25" s="369" t="e">
        <f>SUM('Sh1-Breakup'!Y13)</f>
        <v>#DIV/0!</v>
      </c>
      <c r="T25" s="369" t="e">
        <f>SUM('Sh1-Breakup'!Z13)</f>
        <v>#DIV/0!</v>
      </c>
      <c r="U25" s="346">
        <f>SUM('Sh1-Breakup'!AA13)</f>
        <v>0</v>
      </c>
      <c r="V25" s="351"/>
      <c r="W25" s="2"/>
      <c r="X25" s="2"/>
      <c r="Y25" s="330"/>
    </row>
    <row r="26" spans="1:25" ht="15" customHeight="1">
      <c r="A26" s="3"/>
      <c r="B26" s="3"/>
      <c r="C26" s="3" t="s">
        <v>65</v>
      </c>
      <c r="D26" s="3">
        <f>SUM('Sh1-Breakup'!AE13)</f>
        <v>485</v>
      </c>
      <c r="E26" s="3">
        <f>SUM('Sh1-Breakup'!AF13)</f>
        <v>597.57</v>
      </c>
      <c r="F26" s="3">
        <f>SUM('Sh1-Breakup'!AG13)</f>
        <v>3880</v>
      </c>
      <c r="G26" s="3">
        <f>SUM('Sh1-Breakup'!AH13)</f>
        <v>350</v>
      </c>
      <c r="H26" s="3">
        <f>SUM('Sh1-Breakup'!AJ13)</f>
        <v>148</v>
      </c>
      <c r="I26" s="3">
        <f>SUM('Sh1-Breakup'!AK13)</f>
        <v>11</v>
      </c>
      <c r="J26" s="3">
        <f>SUM('Sh1-Breakup'!AL13)</f>
        <v>106</v>
      </c>
      <c r="K26" s="3">
        <f>SUM('Sh1-Breakup'!AM13)</f>
        <v>233.19</v>
      </c>
      <c r="L26" s="3">
        <f>SUM('Sh1-Breakup'!AN13)</f>
        <v>105</v>
      </c>
      <c r="M26" s="369">
        <f>SUM('Sh1-Breakup'!AO13)</f>
        <v>230.25</v>
      </c>
      <c r="N26" s="3">
        <f>SUM('Sh1-Breakup'!AP13)</f>
        <v>703</v>
      </c>
      <c r="O26" s="369">
        <f>SUM('Sh1-Breakup'!AW13)</f>
        <v>21.649484536082475</v>
      </c>
      <c r="P26" s="369">
        <f>SUM('Sh1-Breakup'!AX13)</f>
        <v>38.53105075556002</v>
      </c>
      <c r="Q26" s="369">
        <f>SUM('Sh1-Breakup'!AY13)</f>
        <v>18.118556701030926</v>
      </c>
      <c r="R26" s="3">
        <f>SUM('Sh1-Breakup'!AZ13)</f>
        <v>0</v>
      </c>
      <c r="S26" s="369">
        <f>SUM('Sh1-Breakup'!BA13)</f>
        <v>2.192857142857143</v>
      </c>
      <c r="T26" s="369">
        <f>SUM('Sh1-Breakup'!BB13)</f>
        <v>8.771428571428572</v>
      </c>
      <c r="U26" s="346">
        <f>SUM('Sh1-Breakup'!BC13)</f>
        <v>0</v>
      </c>
      <c r="V26" s="351"/>
      <c r="W26" s="2"/>
      <c r="X26" s="2"/>
      <c r="Y26" s="330"/>
    </row>
    <row r="27" spans="1:25" ht="15" customHeight="1" thickBot="1">
      <c r="A27" s="4"/>
      <c r="B27" s="4"/>
      <c r="C27" s="4" t="s">
        <v>96</v>
      </c>
      <c r="D27" s="4">
        <f>SUM('Sh1-Breakup'!BG13)</f>
        <v>649</v>
      </c>
      <c r="E27" s="4">
        <f>SUM('Sh1-Breakup'!BH13)</f>
        <v>796.75</v>
      </c>
      <c r="F27" s="4">
        <f>SUM('Sh1-Breakup'!BI13)</f>
        <v>5192</v>
      </c>
      <c r="G27" s="4">
        <f>SUM('Sh1-Breakup'!BJ13)</f>
        <v>328</v>
      </c>
      <c r="H27" s="4">
        <f>SUM('Sh1-Breakup'!BL13)</f>
        <v>0</v>
      </c>
      <c r="I27" s="4">
        <f>SUM('Sh1-Breakup'!BM13)</f>
        <v>0</v>
      </c>
      <c r="J27" s="4">
        <f>SUM('Sh1-Breakup'!BN13)</f>
        <v>181</v>
      </c>
      <c r="K27" s="4">
        <f>SUM('Sh1-Breakup'!BO13)</f>
        <v>480.04</v>
      </c>
      <c r="L27" s="4">
        <f>SUM('Sh1-Breakup'!BP13)</f>
        <v>0</v>
      </c>
      <c r="M27" s="370">
        <f>SUM('Sh1-Breakup'!BQ13)</f>
        <v>0</v>
      </c>
      <c r="N27" s="4">
        <f>SUM('Sh1-Breakup'!BR13)</f>
        <v>0</v>
      </c>
      <c r="O27" s="370">
        <f>SUM('Sh1-Breakup'!BY13)</f>
        <v>0</v>
      </c>
      <c r="P27" s="370">
        <f>SUM('Sh1-Breakup'!BZ13)</f>
        <v>0</v>
      </c>
      <c r="Q27" s="370">
        <f>SUM('Sh1-Breakup'!CA13)</f>
        <v>0</v>
      </c>
      <c r="R27" s="4">
        <f>SUM('Sh1-Breakup'!CB13)</f>
        <v>0</v>
      </c>
      <c r="S27" s="370" t="e">
        <f>SUM('Sh1-Breakup'!CC13)</f>
        <v>#DIV/0!</v>
      </c>
      <c r="T27" s="370" t="e">
        <f>SUM('Sh1-Breakup'!CD13)</f>
        <v>#DIV/0!</v>
      </c>
      <c r="U27" s="347">
        <f>SUM('Sh1-Breakup'!CE13)</f>
        <v>0</v>
      </c>
      <c r="V27" s="352"/>
      <c r="W27" s="5"/>
      <c r="X27" s="5"/>
      <c r="Y27" s="353"/>
    </row>
    <row r="28" spans="1:25" ht="15" customHeight="1" thickBot="1">
      <c r="A28" s="338"/>
      <c r="B28" s="341"/>
      <c r="C28" s="337" t="s">
        <v>95</v>
      </c>
      <c r="D28" s="341">
        <f>SUM('Sh1-Breakup'!CI13)</f>
        <v>1457</v>
      </c>
      <c r="E28" s="341">
        <f>SUM('Sh1-Breakup'!CJ13)</f>
        <v>1792.69</v>
      </c>
      <c r="F28" s="341">
        <f>SUM('Sh1-Breakup'!CK13)</f>
        <v>11656</v>
      </c>
      <c r="G28" s="341">
        <f>SUM('Sh1-Breakup'!CL13)</f>
        <v>1121</v>
      </c>
      <c r="H28" s="341">
        <f>SUM('Sh1-Breakup'!CN13)</f>
        <v>357</v>
      </c>
      <c r="I28" s="341">
        <f>SUM(I25:I27)</f>
        <v>15</v>
      </c>
      <c r="J28" s="341">
        <f>SUM('Sh1-Breakup'!CP13)</f>
        <v>298</v>
      </c>
      <c r="K28" s="341">
        <f>SUM('Sh1-Breakup'!CQ13)</f>
        <v>739.1800000000001</v>
      </c>
      <c r="L28" s="341">
        <f>SUM('Sh1-Breakup'!CR13)</f>
        <v>105</v>
      </c>
      <c r="M28" s="372">
        <f>SUM('Sh1-Breakup'!CS13)</f>
        <v>230.25</v>
      </c>
      <c r="N28" s="341">
        <f>SUM('Sh1-Breakup'!CT13)</f>
        <v>703</v>
      </c>
      <c r="O28" s="372">
        <f>SUM('Sh1-Breakup'!DA13)</f>
        <v>7.20658888126287</v>
      </c>
      <c r="P28" s="372">
        <f>SUM('Sh1-Breakup'!DB13)</f>
        <v>12.843826874696685</v>
      </c>
      <c r="Q28" s="372">
        <f>SUM('Sh1-Breakup'!DC13)</f>
        <v>6.031228551818805</v>
      </c>
      <c r="R28" s="341">
        <f>SUM('Sh1-Breakup'!DD13)</f>
        <v>0</v>
      </c>
      <c r="S28" s="372">
        <f>SUM('Sh1-Breakup'!DE13)</f>
        <v>2.192857142857143</v>
      </c>
      <c r="T28" s="372">
        <f>SUM('Sh1-Breakup'!DF13)</f>
        <v>8.771428571428572</v>
      </c>
      <c r="U28" s="345">
        <f>SUM('Sh1-Breakup'!DG13)</f>
        <v>0</v>
      </c>
      <c r="V28" s="8" t="e">
        <f>SUM(#REF!)</f>
        <v>#REF!</v>
      </c>
      <c r="W28" s="355" t="e">
        <f>SUM(#REF!)</f>
        <v>#REF!</v>
      </c>
      <c r="X28" s="355" t="e">
        <f>SUM(#REF!)</f>
        <v>#REF!</v>
      </c>
      <c r="Y28" s="356" t="e">
        <f>SUM(#REF!)</f>
        <v>#REF!</v>
      </c>
    </row>
    <row r="29" spans="1:25" ht="15" customHeight="1">
      <c r="A29" s="9"/>
      <c r="B29" s="9"/>
      <c r="C29" s="340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399"/>
      <c r="P29" s="399"/>
      <c r="Q29" s="399"/>
      <c r="R29" s="6"/>
      <c r="S29" s="399"/>
      <c r="T29" s="399"/>
      <c r="U29" s="51"/>
      <c r="V29" s="354"/>
      <c r="W29" s="6"/>
      <c r="X29" s="6"/>
      <c r="Y29" s="331"/>
    </row>
    <row r="30" spans="1:25" ht="15" customHeight="1">
      <c r="A30" s="3">
        <v>5</v>
      </c>
      <c r="B30" s="3" t="s">
        <v>241</v>
      </c>
      <c r="C30" s="3" t="s">
        <v>17</v>
      </c>
      <c r="D30" s="3">
        <f>SUM('Sh1-Breakup'!C16)</f>
        <v>507</v>
      </c>
      <c r="E30" s="3">
        <f>SUM('Sh1-Breakup'!D16)</f>
        <v>606.39</v>
      </c>
      <c r="F30" s="3">
        <f>SUM('Sh1-Breakup'!E16)</f>
        <v>4056</v>
      </c>
      <c r="G30" s="3">
        <f>SUM('Sh1-Breakup'!F16)</f>
        <v>539</v>
      </c>
      <c r="H30" s="3">
        <f>SUM('Sh1-Breakup'!H16)</f>
        <v>371</v>
      </c>
      <c r="I30" s="3">
        <f>SUM('Sh1-Breakup'!I16)</f>
        <v>24</v>
      </c>
      <c r="J30" s="3">
        <f>SUM('Sh1-Breakup'!J16)</f>
        <v>30</v>
      </c>
      <c r="K30" s="369">
        <f>SUM('Sh1-Breakup'!K16)</f>
        <v>65.27</v>
      </c>
      <c r="L30" s="3">
        <f>SUM('Sh1-Breakup'!L16)</f>
        <v>27</v>
      </c>
      <c r="M30" s="369">
        <f>SUM('Sh1-Breakup'!M16)</f>
        <v>57.27</v>
      </c>
      <c r="N30" s="3">
        <f>SUM('Sh1-Breakup'!N16)</f>
        <v>195</v>
      </c>
      <c r="O30" s="369">
        <f>SUM('Sh1-Breakup'!U16)</f>
        <v>5.325443786982249</v>
      </c>
      <c r="P30" s="369">
        <f>SUM('Sh1-Breakup'!V16)</f>
        <v>9.444416959382576</v>
      </c>
      <c r="Q30" s="369">
        <f>SUM('Sh1-Breakup'!W16)</f>
        <v>4.807692307692308</v>
      </c>
      <c r="R30" s="3">
        <f>SUM('Sh1-Breakup'!X16)</f>
        <v>17</v>
      </c>
      <c r="S30" s="369">
        <f>SUM('Sh1-Breakup'!Y16)</f>
        <v>2.1211111111111114</v>
      </c>
      <c r="T30" s="369">
        <f>SUM('Sh1-Breakup'!Z16)</f>
        <v>8.484444444444446</v>
      </c>
      <c r="U30" s="346">
        <f>SUM('Sh1-Breakup'!AA16)</f>
        <v>0</v>
      </c>
      <c r="V30" s="351"/>
      <c r="W30" s="2"/>
      <c r="X30" s="2"/>
      <c r="Y30" s="330"/>
    </row>
    <row r="31" spans="1:25" ht="15" customHeight="1">
      <c r="A31" s="3"/>
      <c r="B31" s="3"/>
      <c r="C31" s="3" t="s">
        <v>65</v>
      </c>
      <c r="D31" s="3">
        <f>SUM('Sh1-Breakup'!AE16)</f>
        <v>1184</v>
      </c>
      <c r="E31" s="369">
        <f>SUM('Sh1-Breakup'!AF16)</f>
        <v>1414.91</v>
      </c>
      <c r="F31" s="3">
        <f>SUM('Sh1-Breakup'!AG16)</f>
        <v>9472</v>
      </c>
      <c r="G31" s="3">
        <f>SUM('Sh1-Breakup'!AH16)</f>
        <v>4687</v>
      </c>
      <c r="H31" s="3">
        <f>SUM('Sh1-Breakup'!AJ16)</f>
        <v>1344</v>
      </c>
      <c r="I31" s="3">
        <f>SUM('Sh1-Breakup'!AK16)</f>
        <v>107</v>
      </c>
      <c r="J31" s="3">
        <f>SUM('Sh1-Breakup'!AL16)</f>
        <v>125</v>
      </c>
      <c r="K31" s="369">
        <f>SUM('Sh1-Breakup'!AM16)</f>
        <v>210.13</v>
      </c>
      <c r="L31" s="3">
        <f>SUM('Sh1-Breakup'!AN16)</f>
        <v>102</v>
      </c>
      <c r="M31" s="522">
        <f>SUM('Sh1-Breakup'!AO16)</f>
        <v>199.08</v>
      </c>
      <c r="N31" s="3">
        <f>SUM('Sh1-Breakup'!AP16)</f>
        <v>695</v>
      </c>
      <c r="O31" s="369">
        <f>SUM('Sh1-Breakup'!AW16)</f>
        <v>8.614864864864865</v>
      </c>
      <c r="P31" s="369">
        <f>SUM('Sh1-Breakup'!AX16)</f>
        <v>14.070152871914116</v>
      </c>
      <c r="Q31" s="369">
        <f>SUM('Sh1-Breakup'!AY16)</f>
        <v>7.33741554054054</v>
      </c>
      <c r="R31" s="3">
        <f>SUM('Sh1-Breakup'!AZ16)</f>
        <v>69</v>
      </c>
      <c r="S31" s="369">
        <f>SUM('Sh1-Breakup'!BA16)</f>
        <v>1.951764705882353</v>
      </c>
      <c r="T31" s="369">
        <f>SUM('Sh1-Breakup'!BB16)</f>
        <v>7.807058823529412</v>
      </c>
      <c r="U31" s="346">
        <f>SUM('Sh1-Breakup'!BC16)</f>
        <v>0</v>
      </c>
      <c r="V31" s="351"/>
      <c r="W31" s="2"/>
      <c r="X31" s="2"/>
      <c r="Y31" s="330"/>
    </row>
    <row r="32" spans="1:25" ht="15" customHeight="1" thickBot="1">
      <c r="A32" s="4"/>
      <c r="B32" s="4"/>
      <c r="C32" s="4" t="s">
        <v>96</v>
      </c>
      <c r="D32" s="4">
        <f>SUM('Sh1-Breakup'!BG16)</f>
        <v>1127</v>
      </c>
      <c r="E32" s="370">
        <f>SUM('Sh1-Breakup'!BH16)</f>
        <v>1347.536</v>
      </c>
      <c r="F32" s="4">
        <f>SUM('Sh1-Breakup'!BI16)</f>
        <v>9016</v>
      </c>
      <c r="G32" s="4">
        <f>SUM('Sh1-Breakup'!BJ16)</f>
        <v>2288</v>
      </c>
      <c r="H32" s="4">
        <f>SUM('Sh1-Breakup'!BL16)</f>
        <v>452</v>
      </c>
      <c r="I32" s="4">
        <f>SUM('Sh1-Breakup'!BM16)</f>
        <v>125</v>
      </c>
      <c r="J32" s="4">
        <f>SUM('Sh1-Breakup'!BN16)</f>
        <v>302</v>
      </c>
      <c r="K32" s="370">
        <f>SUM('Sh1-Breakup'!BO16)</f>
        <v>552.1</v>
      </c>
      <c r="L32" s="4">
        <f>SUM('Sh1-Breakup'!BP16)</f>
        <v>95</v>
      </c>
      <c r="M32" s="370">
        <f>SUM('Sh1-Breakup'!BQ16)</f>
        <v>130.5</v>
      </c>
      <c r="N32" s="4">
        <f>SUM('Sh1-Breakup'!BR16)</f>
        <v>437</v>
      </c>
      <c r="O32" s="370">
        <f>SUM('Sh1-Breakup'!BY16)</f>
        <v>8.429458740017747</v>
      </c>
      <c r="P32" s="370">
        <f>SUM('Sh1-Breakup'!BZ16)</f>
        <v>9.684342384915876</v>
      </c>
      <c r="Q32" s="370">
        <f>SUM('Sh1-Breakup'!CA16)</f>
        <v>4.846938775510204</v>
      </c>
      <c r="R32" s="4">
        <f>SUM('Sh1-Breakup'!CB16)</f>
        <v>41</v>
      </c>
      <c r="S32" s="370">
        <f>SUM('Sh1-Breakup'!CC16)</f>
        <v>1.3736842105263158</v>
      </c>
      <c r="T32" s="370">
        <f>SUM('Sh1-Breakup'!CD16)</f>
        <v>5.494736842105263</v>
      </c>
      <c r="U32" s="347">
        <f>SUM('Sh1-Breakup'!CE16)</f>
        <v>0</v>
      </c>
      <c r="V32" s="352"/>
      <c r="W32" s="5"/>
      <c r="X32" s="5"/>
      <c r="Y32" s="353"/>
    </row>
    <row r="33" spans="1:25" ht="15" customHeight="1" thickBot="1">
      <c r="A33" s="338"/>
      <c r="B33" s="341"/>
      <c r="C33" s="337" t="s">
        <v>95</v>
      </c>
      <c r="D33" s="341">
        <f>SUM('Sh1-Breakup'!CI16)</f>
        <v>2818</v>
      </c>
      <c r="E33" s="372">
        <f>SUM('Sh1-Breakup'!CJ16)</f>
        <v>3368.8360000000002</v>
      </c>
      <c r="F33" s="341">
        <f>SUM('Sh1-Breakup'!CK16)</f>
        <v>22544</v>
      </c>
      <c r="G33" s="341">
        <f>SUM('Sh1-Breakup'!CL16)</f>
        <v>7514</v>
      </c>
      <c r="H33" s="341">
        <f>SUM('Sh1-Breakup'!CN16)</f>
        <v>2167</v>
      </c>
      <c r="I33" s="341">
        <f>SUM(I30:I32)</f>
        <v>256</v>
      </c>
      <c r="J33" s="341">
        <f>SUM('Sh1-Breakup'!CP16)</f>
        <v>457</v>
      </c>
      <c r="K33" s="372">
        <f>SUM('Sh1-Breakup'!CQ16)</f>
        <v>827.5</v>
      </c>
      <c r="L33" s="341">
        <f>SUM('Sh1-Breakup'!CR16)</f>
        <v>224</v>
      </c>
      <c r="M33" s="456">
        <f>SUM('Sh1-Breakup'!CS16)</f>
        <v>386.85</v>
      </c>
      <c r="N33" s="341">
        <f>SUM('Sh1-Breakup'!CT16)</f>
        <v>1327</v>
      </c>
      <c r="O33" s="372">
        <f>SUM('Sh1-Breakup'!DA16)</f>
        <v>7.94889992902768</v>
      </c>
      <c r="P33" s="372">
        <f>SUM('Sh1-Breakup'!DB16)</f>
        <v>11.483194788941937</v>
      </c>
      <c r="Q33" s="372">
        <f>SUM('Sh1-Breakup'!DC16)</f>
        <v>5.886266855926189</v>
      </c>
      <c r="R33" s="341">
        <f>SUM('Sh1-Breakup'!DD16)</f>
        <v>127</v>
      </c>
      <c r="S33" s="372">
        <f>SUM('Sh1-Breakup'!DE16)</f>
        <v>1.7270089285714287</v>
      </c>
      <c r="T33" s="372">
        <f>SUM('Sh1-Breakup'!DF16)</f>
        <v>6.908035714285715</v>
      </c>
      <c r="U33" s="345">
        <f>SUM('Sh1-Breakup'!DG16)</f>
        <v>0</v>
      </c>
      <c r="V33" s="8" t="e">
        <f>SUM(#REF!)</f>
        <v>#REF!</v>
      </c>
      <c r="W33" s="355" t="e">
        <f>SUM(#REF!)</f>
        <v>#REF!</v>
      </c>
      <c r="X33" s="355" t="e">
        <f>SUM(#REF!)</f>
        <v>#REF!</v>
      </c>
      <c r="Y33" s="356" t="e">
        <f>SUM(#REF!)</f>
        <v>#REF!</v>
      </c>
    </row>
    <row r="34" spans="1:25" ht="15" customHeight="1">
      <c r="A34" s="9"/>
      <c r="B34" s="9"/>
      <c r="C34" s="6"/>
      <c r="D34" s="9"/>
      <c r="E34" s="6"/>
      <c r="F34" s="6"/>
      <c r="G34" s="6"/>
      <c r="H34" s="6"/>
      <c r="I34" s="6"/>
      <c r="J34" s="6"/>
      <c r="K34" s="6"/>
      <c r="L34" s="6"/>
      <c r="M34" s="6"/>
      <c r="N34" s="6"/>
      <c r="O34" s="399"/>
      <c r="P34" s="399"/>
      <c r="Q34" s="399"/>
      <c r="R34" s="6"/>
      <c r="S34" s="399"/>
      <c r="T34" s="399"/>
      <c r="U34" s="51"/>
      <c r="V34" s="354"/>
      <c r="W34" s="6"/>
      <c r="X34" s="6"/>
      <c r="Y34" s="331"/>
    </row>
    <row r="35" spans="1:25" ht="15" customHeight="1">
      <c r="A35" s="3">
        <v>6</v>
      </c>
      <c r="B35" s="3" t="s">
        <v>24</v>
      </c>
      <c r="C35" s="3" t="s">
        <v>17</v>
      </c>
      <c r="D35" s="3">
        <f>SUM('Sh1-Breakup'!C17)</f>
        <v>758</v>
      </c>
      <c r="E35" s="3">
        <f>SUM('Sh1-Breakup'!D17)</f>
        <v>898.01</v>
      </c>
      <c r="F35" s="3">
        <f>SUM('Sh1-Breakup'!E17)</f>
        <v>6064</v>
      </c>
      <c r="G35" s="3">
        <f>SUM('Sh1-Breakup'!F17)</f>
        <v>475</v>
      </c>
      <c r="H35" s="3">
        <f>SUM('Sh1-Breakup'!H17)</f>
        <v>131</v>
      </c>
      <c r="I35" s="3">
        <f>SUM('Sh1-Breakup'!I17)</f>
        <v>75</v>
      </c>
      <c r="J35" s="3">
        <f>SUM('Sh1-Breakup'!J17)</f>
        <v>217</v>
      </c>
      <c r="K35" s="3">
        <f>SUM('Sh1-Breakup'!K17)</f>
        <v>454.9</v>
      </c>
      <c r="L35" s="3">
        <f>SUM('Sh1-Breakup'!L17)</f>
        <v>86</v>
      </c>
      <c r="M35" s="3">
        <f>SUM('Sh1-Breakup'!M17)</f>
        <v>257.16</v>
      </c>
      <c r="N35" s="3">
        <f>SUM('Sh1-Breakup'!N17)</f>
        <v>516</v>
      </c>
      <c r="O35" s="369">
        <f>SUM('Sh1-Breakup'!U17)</f>
        <v>11.345646437994723</v>
      </c>
      <c r="P35" s="369">
        <f>SUM('Sh1-Breakup'!V17)</f>
        <v>28.636652153094065</v>
      </c>
      <c r="Q35" s="369">
        <f>SUM('Sh1-Breakup'!W17)</f>
        <v>8.509234828496043</v>
      </c>
      <c r="R35" s="3">
        <f>SUM('Sh1-Breakup'!X17)</f>
        <v>111</v>
      </c>
      <c r="S35" s="369">
        <f>SUM('Sh1-Breakup'!Y17)</f>
        <v>2.9902325581395353</v>
      </c>
      <c r="T35" s="369">
        <f>SUM('Sh1-Breakup'!Z17)</f>
        <v>11.960930232558141</v>
      </c>
      <c r="U35" s="346">
        <f>SUM('Sh1-Breakup'!AA17)</f>
        <v>37</v>
      </c>
      <c r="V35" s="351"/>
      <c r="W35" s="2"/>
      <c r="X35" s="2"/>
      <c r="Y35" s="330"/>
    </row>
    <row r="36" spans="1:25" ht="15" customHeight="1">
      <c r="A36" s="3"/>
      <c r="B36" s="3"/>
      <c r="C36" s="3" t="s">
        <v>65</v>
      </c>
      <c r="D36" s="3">
        <f>SUM('Sh1-Breakup'!AE17)</f>
        <v>758</v>
      </c>
      <c r="E36" s="3">
        <f>SUM('Sh1-Breakup'!AF17)</f>
        <v>898.01</v>
      </c>
      <c r="F36" s="3">
        <f>SUM('Sh1-Breakup'!AG17)</f>
        <v>6064</v>
      </c>
      <c r="G36" s="3">
        <f>SUM('Sh1-Breakup'!AH17)</f>
        <v>676</v>
      </c>
      <c r="H36" s="3">
        <f>SUM('Sh1-Breakup'!AJ17)</f>
        <v>184</v>
      </c>
      <c r="I36" s="3">
        <f>SUM('Sh1-Breakup'!AK17)</f>
        <v>119</v>
      </c>
      <c r="J36" s="3">
        <f>SUM('Sh1-Breakup'!AL17)</f>
        <v>174</v>
      </c>
      <c r="K36" s="3">
        <f>SUM('Sh1-Breakup'!AM17)</f>
        <v>567.59</v>
      </c>
      <c r="L36" s="3">
        <f>SUM('Sh1-Breakup'!AN17)</f>
        <v>107</v>
      </c>
      <c r="M36" s="3">
        <f>SUM('Sh1-Breakup'!AO17)</f>
        <v>439.19</v>
      </c>
      <c r="N36" s="3">
        <f>SUM('Sh1-Breakup'!AP17)</f>
        <v>642</v>
      </c>
      <c r="O36" s="369">
        <f>SUM('Sh1-Breakup'!AW17)</f>
        <v>14.116094986807386</v>
      </c>
      <c r="P36" s="369">
        <f>SUM('Sh1-Breakup'!AX17)</f>
        <v>48.9070277613835</v>
      </c>
      <c r="Q36" s="369">
        <f>SUM('Sh1-Breakup'!AY17)</f>
        <v>10.58707124010554</v>
      </c>
      <c r="R36" s="3">
        <f>SUM('Sh1-Breakup'!AZ17)</f>
        <v>321</v>
      </c>
      <c r="S36" s="369">
        <f>SUM('Sh1-Breakup'!BA17)</f>
        <v>4.104579439252336</v>
      </c>
      <c r="T36" s="369">
        <f>SUM('Sh1-Breakup'!BB17)</f>
        <v>16.418317757009344</v>
      </c>
      <c r="U36" s="346">
        <f>SUM('Sh1-Breakup'!BC17)</f>
        <v>51</v>
      </c>
      <c r="V36" s="351"/>
      <c r="W36" s="2"/>
      <c r="X36" s="2"/>
      <c r="Y36" s="330"/>
    </row>
    <row r="37" spans="1:25" ht="15" customHeight="1" thickBot="1">
      <c r="A37" s="4"/>
      <c r="B37" s="4"/>
      <c r="C37" s="4" t="s">
        <v>96</v>
      </c>
      <c r="D37" s="4">
        <f>SUM('Sh1-Breakup'!BG17)</f>
        <v>1010</v>
      </c>
      <c r="E37" s="370">
        <f>SUM('Sh1-Breakup'!BH17)</f>
        <v>1197.3600000000001</v>
      </c>
      <c r="F37" s="4">
        <f>SUM('Sh1-Breakup'!BI17)</f>
        <v>8080</v>
      </c>
      <c r="G37" s="4">
        <f>SUM('Sh1-Breakup'!BJ17)</f>
        <v>1193</v>
      </c>
      <c r="H37" s="4">
        <f>SUM('Sh1-Breakup'!BL17)</f>
        <v>647</v>
      </c>
      <c r="I37" s="4">
        <f>SUM('Sh1-Breakup'!BM17)</f>
        <v>265</v>
      </c>
      <c r="J37" s="4">
        <f>SUM('Sh1-Breakup'!BN17)</f>
        <v>533</v>
      </c>
      <c r="K37" s="4">
        <f>SUM('Sh1-Breakup'!BO17)</f>
        <v>1197.42</v>
      </c>
      <c r="L37" s="4">
        <f>SUM('Sh1-Breakup'!BP17)</f>
        <v>253</v>
      </c>
      <c r="M37" s="4">
        <f>SUM('Sh1-Breakup'!BQ17)</f>
        <v>581.21</v>
      </c>
      <c r="N37" s="4">
        <f>SUM('Sh1-Breakup'!BR17)</f>
        <v>1581</v>
      </c>
      <c r="O37" s="370">
        <f>SUM('Sh1-Breakup'!BY17)</f>
        <v>25.04950495049505</v>
      </c>
      <c r="P37" s="370">
        <f>SUM('Sh1-Breakup'!BZ17)</f>
        <v>48.540956771564105</v>
      </c>
      <c r="Q37" s="370">
        <f>SUM('Sh1-Breakup'!CA17)</f>
        <v>19.566831683168317</v>
      </c>
      <c r="R37" s="4">
        <f>SUM('Sh1-Breakup'!CB17)</f>
        <v>148</v>
      </c>
      <c r="S37" s="370">
        <f>SUM('Sh1-Breakup'!CC17)</f>
        <v>2.2972727272727274</v>
      </c>
      <c r="T37" s="370">
        <f>SUM('Sh1-Breakup'!CD17)</f>
        <v>9.18909090909091</v>
      </c>
      <c r="U37" s="347">
        <f>SUM('Sh1-Breakup'!CE17)</f>
        <v>121</v>
      </c>
      <c r="V37" s="352"/>
      <c r="W37" s="5"/>
      <c r="X37" s="5"/>
      <c r="Y37" s="353"/>
    </row>
    <row r="38" spans="1:25" ht="15" customHeight="1" thickBot="1">
      <c r="A38" s="338"/>
      <c r="B38" s="341"/>
      <c r="C38" s="337" t="s">
        <v>95</v>
      </c>
      <c r="D38" s="341">
        <f>SUM('Sh1-Breakup'!CI17)</f>
        <v>2526</v>
      </c>
      <c r="E38" s="372">
        <f>SUM('Sh1-Breakup'!CJ17)</f>
        <v>2993.38</v>
      </c>
      <c r="F38" s="341">
        <f>SUM('Sh1-Breakup'!CK17)</f>
        <v>20208</v>
      </c>
      <c r="G38" s="341">
        <f>SUM('Sh1-Breakup'!CL17)</f>
        <v>2344</v>
      </c>
      <c r="H38" s="341">
        <f>SUM('Sh1-Breakup'!CN17)</f>
        <v>962</v>
      </c>
      <c r="I38" s="341">
        <f>SUM(I35:I37)</f>
        <v>459</v>
      </c>
      <c r="J38" s="341">
        <f>SUM('Sh1-Breakup'!CP17)</f>
        <v>924</v>
      </c>
      <c r="K38" s="341">
        <f>SUM('Sh1-Breakup'!CQ17)</f>
        <v>2219.91</v>
      </c>
      <c r="L38" s="341">
        <f>SUM('Sh1-Breakup'!CR17)</f>
        <v>446</v>
      </c>
      <c r="M38" s="341">
        <f>SUM('Sh1-Breakup'!CS17)</f>
        <v>1277.56</v>
      </c>
      <c r="N38" s="341">
        <f>SUM('Sh1-Breakup'!CT17)</f>
        <v>2739</v>
      </c>
      <c r="O38" s="372">
        <f>SUM('Sh1-Breakup'!DA17)</f>
        <v>17.656373713380837</v>
      </c>
      <c r="P38" s="372">
        <f>SUM('Sh1-Breakup'!DB17)</f>
        <v>42.679512791560036</v>
      </c>
      <c r="Q38" s="372">
        <f>SUM('Sh1-Breakup'!DC17)</f>
        <v>13.554038004750593</v>
      </c>
      <c r="R38" s="341">
        <f>SUM('Sh1-Breakup'!DD17)</f>
        <v>580</v>
      </c>
      <c r="S38" s="372">
        <f>SUM('Sh1-Breakup'!DE17)</f>
        <v>2.864484304932735</v>
      </c>
      <c r="T38" s="372">
        <f>SUM('Sh1-Breakup'!DF17)</f>
        <v>11.45793721973094</v>
      </c>
      <c r="U38" s="345">
        <f>SUM('Sh1-Breakup'!DG17)</f>
        <v>209</v>
      </c>
      <c r="V38" s="8" t="e">
        <f>SUM(#REF!)</f>
        <v>#REF!</v>
      </c>
      <c r="W38" s="355" t="e">
        <f>SUM(#REF!)</f>
        <v>#REF!</v>
      </c>
      <c r="X38" s="355" t="e">
        <f>SUM(#REF!)</f>
        <v>#REF!</v>
      </c>
      <c r="Y38" s="356" t="e">
        <f>SUM(#REF!)</f>
        <v>#REF!</v>
      </c>
    </row>
    <row r="39" spans="1:25" ht="15" customHeight="1">
      <c r="A39" s="9"/>
      <c r="B39" s="9"/>
      <c r="C39" s="6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399"/>
      <c r="P39" s="399"/>
      <c r="Q39" s="399"/>
      <c r="R39" s="6"/>
      <c r="S39" s="6"/>
      <c r="T39" s="6"/>
      <c r="U39" s="51"/>
      <c r="V39" s="354"/>
      <c r="W39" s="6"/>
      <c r="X39" s="6"/>
      <c r="Y39" s="331"/>
    </row>
    <row r="40" spans="1:25" ht="15" customHeight="1">
      <c r="A40" s="3">
        <v>7</v>
      </c>
      <c r="B40" s="3" t="s">
        <v>156</v>
      </c>
      <c r="C40" s="3" t="s">
        <v>17</v>
      </c>
      <c r="D40" s="3">
        <f>SUM('Sh1-Breakup'!C18)</f>
        <v>1061</v>
      </c>
      <c r="E40" s="3">
        <f>SUM('Sh1-Breakup'!D18)</f>
        <v>1393.04</v>
      </c>
      <c r="F40" s="3">
        <f>SUM('Sh1-Breakup'!E18)</f>
        <v>8488</v>
      </c>
      <c r="G40" s="3">
        <f>SUM('Sh1-Breakup'!F18)</f>
        <v>396</v>
      </c>
      <c r="H40" s="3">
        <f>SUM('Sh1-Breakup'!H18)</f>
        <v>174</v>
      </c>
      <c r="I40" s="3">
        <f>SUM('Sh1-Breakup'!I18)</f>
        <v>154</v>
      </c>
      <c r="J40" s="3">
        <f>SUM('Sh1-Breakup'!J18)</f>
        <v>21</v>
      </c>
      <c r="K40" s="3">
        <f>SUM('Sh1-Breakup'!K18)</f>
        <v>105</v>
      </c>
      <c r="L40" s="3">
        <f>SUM('Sh1-Breakup'!L18)</f>
        <v>19</v>
      </c>
      <c r="M40" s="3">
        <f>SUM('Sh1-Breakup'!M18)</f>
        <v>97.03</v>
      </c>
      <c r="N40" s="3">
        <f>SUM('Sh1-Breakup'!N18)</f>
        <v>190</v>
      </c>
      <c r="O40" s="369">
        <f>SUM('Sh1-Breakup'!U18)</f>
        <v>1.7907634307257305</v>
      </c>
      <c r="P40" s="369">
        <f>SUM('Sh1-Breakup'!V18)</f>
        <v>6.965341985872624</v>
      </c>
      <c r="Q40" s="369">
        <f>SUM('Sh1-Breakup'!W18)</f>
        <v>2.2384542884071634</v>
      </c>
      <c r="R40" s="3">
        <f>SUM('Sh1-Breakup'!X18)</f>
        <v>30</v>
      </c>
      <c r="S40" s="369">
        <f>SUM('Sh1-Breakup'!Y18)</f>
        <v>5.106842105263158</v>
      </c>
      <c r="T40" s="369">
        <f>SUM('Sh1-Breakup'!Z18)</f>
        <v>20.42736842105263</v>
      </c>
      <c r="U40" s="346">
        <f>SUM('Sh1-Breakup'!AA18)</f>
        <v>0</v>
      </c>
      <c r="V40" s="351"/>
      <c r="W40" s="2"/>
      <c r="X40" s="2"/>
      <c r="Y40" s="330"/>
    </row>
    <row r="41" spans="1:25" ht="15" customHeight="1">
      <c r="A41" s="2"/>
      <c r="B41" s="3"/>
      <c r="C41" s="3" t="s">
        <v>65</v>
      </c>
      <c r="D41" s="3">
        <f>SUM('Sh1-Breakup'!AE18)</f>
        <v>1523</v>
      </c>
      <c r="E41" s="3">
        <f>SUM('Sh1-Breakup'!AF18)</f>
        <v>1998.72</v>
      </c>
      <c r="F41" s="3">
        <f>SUM('Sh1-Breakup'!AG18)</f>
        <v>12184</v>
      </c>
      <c r="G41" s="3">
        <f>SUM('Sh1-Breakup'!AH18)</f>
        <v>1076</v>
      </c>
      <c r="H41" s="3">
        <f>SUM('Sh1-Breakup'!AJ18)</f>
        <v>913</v>
      </c>
      <c r="I41" s="3">
        <f>SUM('Sh1-Breakup'!AK18)</f>
        <v>913</v>
      </c>
      <c r="J41" s="3">
        <f>SUM('Sh1-Breakup'!AL18)</f>
        <v>899</v>
      </c>
      <c r="K41" s="3">
        <f>SUM('Sh1-Breakup'!AM18)</f>
        <v>1596.03</v>
      </c>
      <c r="L41" s="3">
        <f>SUM('Sh1-Breakup'!AN18)</f>
        <v>186</v>
      </c>
      <c r="M41" s="3">
        <f>SUM('Sh1-Breakup'!AO18)</f>
        <v>401.25</v>
      </c>
      <c r="N41" s="3">
        <f>SUM('Sh1-Breakup'!AP18)</f>
        <v>1095</v>
      </c>
      <c r="O41" s="369">
        <f>SUM('Sh1-Breakup'!AW18)</f>
        <v>12.21273801707157</v>
      </c>
      <c r="P41" s="369">
        <f>SUM('Sh1-Breakup'!AX18)</f>
        <v>20.075348222862633</v>
      </c>
      <c r="Q41" s="369">
        <f>SUM('Sh1-Breakup'!AY18)</f>
        <v>8.987196323046618</v>
      </c>
      <c r="R41" s="3">
        <f>SUM('Sh1-Breakup'!AZ18)</f>
        <v>297</v>
      </c>
      <c r="S41" s="369">
        <f>SUM('Sh1-Breakup'!BA18)</f>
        <v>2.157258064516129</v>
      </c>
      <c r="T41" s="369">
        <f>SUM('Sh1-Breakup'!BB18)</f>
        <v>8.629032258064516</v>
      </c>
      <c r="U41" s="346">
        <f>SUM('Sh1-Breakup'!BC18)</f>
        <v>0</v>
      </c>
      <c r="V41" s="351"/>
      <c r="W41" s="2"/>
      <c r="X41" s="2"/>
      <c r="Y41" s="330"/>
    </row>
    <row r="42" spans="1:25" ht="15" customHeight="1" thickBot="1">
      <c r="A42" s="5"/>
      <c r="B42" s="4"/>
      <c r="C42" s="4" t="s">
        <v>96</v>
      </c>
      <c r="D42" s="4">
        <f>SUM('Sh1-Breakup'!BG18)</f>
        <v>2033</v>
      </c>
      <c r="E42" s="4">
        <f>SUM('Sh1-Breakup'!BH18)</f>
        <v>2664.95</v>
      </c>
      <c r="F42" s="4">
        <f>SUM('Sh1-Breakup'!BI18)</f>
        <v>16264</v>
      </c>
      <c r="G42" s="4" t="e">
        <f>SUM('Sh1-Breakup'!#REF!)</f>
        <v>#REF!</v>
      </c>
      <c r="H42" s="4">
        <f>SUM('Sh1-Breakup'!BK18)</f>
        <v>2988</v>
      </c>
      <c r="I42" s="4">
        <f>SUM('Sh1-Breakup'!BL18)</f>
        <v>2089</v>
      </c>
      <c r="J42" s="4">
        <f>SUM('Sh1-Breakup'!BM18)</f>
        <v>1864</v>
      </c>
      <c r="K42" s="4">
        <f>SUM('Sh1-Breakup'!BN18)</f>
        <v>1020</v>
      </c>
      <c r="L42" s="4">
        <f>SUM('Sh1-Breakup'!BP18)</f>
        <v>279</v>
      </c>
      <c r="M42" s="4">
        <f>SUM('Sh1-Breakup'!BQ18)</f>
        <v>698.72</v>
      </c>
      <c r="N42" s="4">
        <f>SUM('Sh1-Breakup'!BR18)</f>
        <v>1911</v>
      </c>
      <c r="O42" s="370">
        <f>SUM('Sh1-Breakup'!BY18)</f>
        <v>13.723561239547466</v>
      </c>
      <c r="P42" s="370">
        <f>SUM('Sh1-Breakup'!BZ18)</f>
        <v>26.218878402971917</v>
      </c>
      <c r="Q42" s="370">
        <f>SUM('Sh1-Breakup'!CA18)</f>
        <v>11.749877029021151</v>
      </c>
      <c r="R42" s="4">
        <f>SUM('Sh1-Breakup'!CB18)</f>
        <v>287</v>
      </c>
      <c r="S42" s="370">
        <f>SUM('Sh1-Breakup'!CC18)</f>
        <v>2.504372759856631</v>
      </c>
      <c r="T42" s="370">
        <f>SUM('Sh1-Breakup'!CD18)</f>
        <v>10.017491039426524</v>
      </c>
      <c r="U42" s="347">
        <f>SUM('Sh1-Breakup'!CE18)</f>
        <v>0</v>
      </c>
      <c r="V42" s="352"/>
      <c r="W42" s="5"/>
      <c r="X42" s="5"/>
      <c r="Y42" s="353"/>
    </row>
    <row r="43" spans="1:25" ht="15" customHeight="1" thickBot="1">
      <c r="A43" s="8"/>
      <c r="B43" s="341"/>
      <c r="C43" s="337" t="s">
        <v>95</v>
      </c>
      <c r="D43" s="341">
        <f>SUM('Sh1-Breakup'!CI18)</f>
        <v>4617</v>
      </c>
      <c r="E43" s="341">
        <f>SUM('Sh1-Breakup'!CJ18)</f>
        <v>6056.71</v>
      </c>
      <c r="F43" s="341">
        <f>SUM('Sh1-Breakup'!CK18)</f>
        <v>36936</v>
      </c>
      <c r="G43" s="341">
        <f>SUM('Sh1-Breakup'!CL18)</f>
        <v>5574</v>
      </c>
      <c r="H43" s="341">
        <f>SUM('Sh1-Breakup'!CN18)</f>
        <v>3176</v>
      </c>
      <c r="I43" s="341">
        <f>SUM(I40:I42)</f>
        <v>3156</v>
      </c>
      <c r="J43" s="341">
        <f>SUM('Sh1-Breakup'!CP18)</f>
        <v>1940</v>
      </c>
      <c r="K43" s="341">
        <f>SUM('Sh1-Breakup'!CQ18)</f>
        <v>2936.23</v>
      </c>
      <c r="L43" s="341">
        <f>SUM('Sh1-Breakup'!CR18)</f>
        <v>484</v>
      </c>
      <c r="M43" s="341">
        <f>SUM('Sh1-Breakup'!CS18)</f>
        <v>1197</v>
      </c>
      <c r="N43" s="341">
        <f>SUM('Sh1-Breakup'!CT18)</f>
        <v>3196</v>
      </c>
      <c r="O43" s="372">
        <f>SUM('Sh1-Breakup'!DA18)</f>
        <v>10.482997617500542</v>
      </c>
      <c r="P43" s="372">
        <f>SUM('Sh1-Breakup'!DB18)</f>
        <v>19.763204776190374</v>
      </c>
      <c r="Q43" s="372">
        <f>SUM('Sh1-Breakup'!DC18)</f>
        <v>8.652804851635262</v>
      </c>
      <c r="R43" s="341">
        <f>SUM('Sh1-Breakup'!DD18)</f>
        <v>614</v>
      </c>
      <c r="S43" s="372">
        <f>SUM('Sh1-Breakup'!DE18)</f>
        <v>2.4731404958677685</v>
      </c>
      <c r="T43" s="372">
        <f>SUM('Sh1-Breakup'!DF18)</f>
        <v>9.892561983471074</v>
      </c>
      <c r="U43" s="345">
        <f>SUM('Sh1-Breakup'!DG18)</f>
        <v>0</v>
      </c>
      <c r="V43" s="357" t="e">
        <f>SUM(#REF!)</f>
        <v>#REF!</v>
      </c>
      <c r="W43" s="355" t="e">
        <f>SUM(#REF!)</f>
        <v>#REF!</v>
      </c>
      <c r="X43" s="355" t="e">
        <f>SUM(#REF!)</f>
        <v>#REF!</v>
      </c>
      <c r="Y43" s="356" t="e">
        <f>SUM(#REF!)</f>
        <v>#REF!</v>
      </c>
    </row>
    <row r="44" spans="1:25" ht="15" customHeight="1">
      <c r="A44" s="6"/>
      <c r="B44" s="9"/>
      <c r="C44" s="6"/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399"/>
      <c r="P44" s="399"/>
      <c r="Q44" s="399"/>
      <c r="R44" s="6"/>
      <c r="S44" s="399"/>
      <c r="T44" s="399"/>
      <c r="U44" s="51"/>
      <c r="V44" s="354"/>
      <c r="W44" s="6"/>
      <c r="X44" s="6"/>
      <c r="Y44" s="331"/>
    </row>
    <row r="45" spans="1:25" ht="15" customHeight="1" thickBot="1">
      <c r="A45" s="4">
        <v>8</v>
      </c>
      <c r="B45" s="31" t="s">
        <v>242</v>
      </c>
      <c r="C45" s="342" t="s">
        <v>17</v>
      </c>
      <c r="D45" s="4">
        <f>SUM('Sh1-Breakup'!CI19)</f>
        <v>462</v>
      </c>
      <c r="E45" s="4">
        <f>SUM('Sh1-Breakup'!CJ19)</f>
        <v>605.67</v>
      </c>
      <c r="F45" s="4">
        <f>SUM('Sh1-Breakup'!CK19)</f>
        <v>3696</v>
      </c>
      <c r="G45" s="4">
        <f>SUM('Sh1-Breakup'!CL19)</f>
        <v>84</v>
      </c>
      <c r="H45" s="4">
        <f>SUM('Sh1-Breakup'!H19)</f>
        <v>54</v>
      </c>
      <c r="I45" s="4">
        <f>SUM('Sh1-Breakup'!I19)</f>
        <v>54</v>
      </c>
      <c r="J45" s="4">
        <f>SUM('Sh1-Breakup'!CP19)</f>
        <v>10</v>
      </c>
      <c r="K45" s="4">
        <f>SUM('Sh1-Breakup'!CQ19)</f>
        <v>50.33</v>
      </c>
      <c r="L45" s="4">
        <f>SUM('Sh1-Breakup'!CR19)</f>
        <v>7</v>
      </c>
      <c r="M45" s="4">
        <f>SUM('Sh1-Breakup'!CS19)</f>
        <v>43.8</v>
      </c>
      <c r="N45" s="4">
        <f>SUM('Sh1-Breakup'!CT19)</f>
        <v>267</v>
      </c>
      <c r="O45" s="370">
        <f>SUM('Sh1-Breakup'!DA19)</f>
        <v>1.5151515151515151</v>
      </c>
      <c r="P45" s="370">
        <f>SUM('Sh1-Breakup'!DB19)</f>
        <v>7.2316608053890725</v>
      </c>
      <c r="Q45" s="370">
        <f>SUM('Sh1-Breakup'!DC19)</f>
        <v>7.224025974025975</v>
      </c>
      <c r="R45" s="4">
        <f>SUM('Sh1-Breakup'!DD19)</f>
        <v>48</v>
      </c>
      <c r="S45" s="370">
        <f>SUM('Sh1-Breakup'!DE19)</f>
        <v>6.257142857142857</v>
      </c>
      <c r="T45" s="370">
        <f>SUM('Sh1-Breakup'!DF19)</f>
        <v>25.02857142857143</v>
      </c>
      <c r="U45" s="347">
        <f>SUM('Sh1-Breakup'!DG19)</f>
        <v>0</v>
      </c>
      <c r="V45" s="352"/>
      <c r="W45" s="5"/>
      <c r="X45" s="5"/>
      <c r="Y45" s="353"/>
    </row>
    <row r="46" spans="1:25" ht="15" customHeight="1" thickBot="1">
      <c r="A46" s="8"/>
      <c r="B46" s="339"/>
      <c r="C46" s="341" t="s">
        <v>95</v>
      </c>
      <c r="D46" s="341">
        <f>SUM(D45)</f>
        <v>462</v>
      </c>
      <c r="E46" s="341">
        <f aca="true" t="shared" si="0" ref="E46:U46">SUM(E45)</f>
        <v>605.67</v>
      </c>
      <c r="F46" s="341">
        <f t="shared" si="0"/>
        <v>3696</v>
      </c>
      <c r="G46" s="459">
        <f t="shared" si="0"/>
        <v>84</v>
      </c>
      <c r="H46" s="341">
        <f t="shared" si="0"/>
        <v>54</v>
      </c>
      <c r="I46" s="341">
        <f t="shared" si="0"/>
        <v>54</v>
      </c>
      <c r="J46" s="341">
        <f t="shared" si="0"/>
        <v>10</v>
      </c>
      <c r="K46" s="341">
        <f t="shared" si="0"/>
        <v>50.33</v>
      </c>
      <c r="L46" s="341">
        <f t="shared" si="0"/>
        <v>7</v>
      </c>
      <c r="M46" s="341">
        <f t="shared" si="0"/>
        <v>43.8</v>
      </c>
      <c r="N46" s="341">
        <f t="shared" si="0"/>
        <v>267</v>
      </c>
      <c r="O46" s="372">
        <f t="shared" si="0"/>
        <v>1.5151515151515151</v>
      </c>
      <c r="P46" s="372">
        <f t="shared" si="0"/>
        <v>7.2316608053890725</v>
      </c>
      <c r="Q46" s="372">
        <f t="shared" si="0"/>
        <v>7.224025974025975</v>
      </c>
      <c r="R46" s="341">
        <f t="shared" si="0"/>
        <v>48</v>
      </c>
      <c r="S46" s="372">
        <f t="shared" si="0"/>
        <v>6.257142857142857</v>
      </c>
      <c r="T46" s="372">
        <f t="shared" si="0"/>
        <v>25.02857142857143</v>
      </c>
      <c r="U46" s="345">
        <f t="shared" si="0"/>
        <v>0</v>
      </c>
      <c r="V46" s="8" t="e">
        <f>SUM(#REF!)</f>
        <v>#REF!</v>
      </c>
      <c r="W46" s="355" t="e">
        <f>SUM(#REF!)</f>
        <v>#REF!</v>
      </c>
      <c r="X46" s="355" t="e">
        <f>SUM(#REF!)</f>
        <v>#REF!</v>
      </c>
      <c r="Y46" s="356" t="e">
        <f>SUM(#REF!)</f>
        <v>#REF!</v>
      </c>
    </row>
    <row r="47" spans="1:25" ht="17.25" customHeight="1" thickBot="1">
      <c r="A47" s="1587" t="s">
        <v>243</v>
      </c>
      <c r="B47" s="1588"/>
      <c r="C47" s="1589"/>
      <c r="D47" s="341">
        <f>SUM('Sh1-Breakup'!CI21)</f>
        <v>15972</v>
      </c>
      <c r="E47" s="460">
        <f>SUM('Sh1-Breakup'!CJ21)</f>
        <v>19684.766000000003</v>
      </c>
      <c r="F47" s="341">
        <f>SUM('Sh1-Breakup'!CK21)</f>
        <v>127776</v>
      </c>
      <c r="G47" s="21">
        <f>SUM('Sh1-Breakup'!CL21)</f>
        <v>20791</v>
      </c>
      <c r="H47" s="95">
        <f>SUM('Sh1-Breakup'!CN21)</f>
        <v>9025</v>
      </c>
      <c r="I47" s="95">
        <f>SUM('Sh1-Breakup'!CO21)</f>
        <v>5403</v>
      </c>
      <c r="J47" s="95">
        <f>SUM('Sh1-Breakup'!CP21)</f>
        <v>4346</v>
      </c>
      <c r="K47" s="372">
        <f>SUM('Sh1-Breakup'!CQ21)</f>
        <v>8358.19</v>
      </c>
      <c r="L47" s="459">
        <f>SUM('Sh1-Breakup'!CR21)</f>
        <v>1610</v>
      </c>
      <c r="M47" s="456">
        <f>SUM('Sh1-Breakup'!CS21)</f>
        <v>3932.5299999999997</v>
      </c>
      <c r="N47" s="459">
        <f>SUM('Sh1-Breakup'!CT21)</f>
        <v>9963</v>
      </c>
      <c r="O47" s="460">
        <f>SUM('Sh1-Breakup'!DA21)</f>
        <v>10.0801402454295</v>
      </c>
      <c r="P47" s="25">
        <f>SUM('Sh1-Breakup'!DB21)</f>
        <v>19.97752983195228</v>
      </c>
      <c r="Q47" s="32">
        <f>SUM('Sh1-Breakup'!DC21)</f>
        <v>7.797238918106688</v>
      </c>
      <c r="R47" s="21">
        <f>SUM('Sh1-Breakup'!DD21)</f>
        <v>1864</v>
      </c>
      <c r="S47" s="95">
        <f>SUM('Sh1-Breakup'!DE21)</f>
        <v>2.442565217391304</v>
      </c>
      <c r="T47" s="25">
        <f>SUM('Sh1-Breakup'!DF21)</f>
        <v>9.770260869565217</v>
      </c>
      <c r="U47" s="99">
        <f>SUM('Sh1-Breakup'!DG21)</f>
        <v>357</v>
      </c>
      <c r="V47" s="1170" t="e">
        <f>SUM(#REF!)</f>
        <v>#REF!</v>
      </c>
      <c r="W47" s="355" t="e">
        <f>SUM(#REF!)</f>
        <v>#REF!</v>
      </c>
      <c r="X47" s="355" t="e">
        <f>SUM(#REF!)</f>
        <v>#REF!</v>
      </c>
      <c r="Y47" s="356" t="e">
        <f>SUM(#REF!)</f>
        <v>#REF!</v>
      </c>
    </row>
    <row r="49" ht="13.5" thickBot="1"/>
    <row r="50" spans="1:25" ht="24" thickBot="1">
      <c r="A50" s="1603" t="s">
        <v>494</v>
      </c>
      <c r="B50" s="1604"/>
      <c r="C50" s="1604"/>
      <c r="D50" s="1604"/>
      <c r="E50" s="1604"/>
      <c r="F50" s="1604"/>
      <c r="G50" s="1604"/>
      <c r="H50" s="1604"/>
      <c r="I50" s="1604"/>
      <c r="J50" s="1604"/>
      <c r="K50" s="1604"/>
      <c r="L50" s="1604"/>
      <c r="M50" s="1604"/>
      <c r="N50" s="1604"/>
      <c r="O50" s="1604"/>
      <c r="P50" s="1604"/>
      <c r="Q50" s="1604"/>
      <c r="R50" s="1604"/>
      <c r="S50" s="1604"/>
      <c r="T50" s="1604"/>
      <c r="U50" s="1604"/>
      <c r="V50" s="1604"/>
      <c r="W50" s="1604"/>
      <c r="X50" s="1604"/>
      <c r="Y50" s="1605"/>
    </row>
    <row r="51" ht="13.5" thickBot="1"/>
    <row r="52" spans="1:25" ht="12.75">
      <c r="A52" s="1505" t="s">
        <v>106</v>
      </c>
      <c r="B52" s="1595" t="s">
        <v>1</v>
      </c>
      <c r="C52" s="1606" t="s">
        <v>84</v>
      </c>
      <c r="D52" s="1419" t="s">
        <v>471</v>
      </c>
      <c r="E52" s="1419"/>
      <c r="F52" s="1419"/>
      <c r="G52" s="1595" t="s">
        <v>4</v>
      </c>
      <c r="H52" s="1595" t="s">
        <v>5</v>
      </c>
      <c r="I52" s="1595" t="s">
        <v>6</v>
      </c>
      <c r="J52" s="1595" t="s">
        <v>7</v>
      </c>
      <c r="K52" s="1595"/>
      <c r="L52" s="1595" t="s">
        <v>371</v>
      </c>
      <c r="M52" s="1595"/>
      <c r="N52" s="1595"/>
      <c r="O52" s="1595" t="s">
        <v>10</v>
      </c>
      <c r="P52" s="1595"/>
      <c r="Q52" s="1595"/>
      <c r="R52" s="1592" t="s">
        <v>14</v>
      </c>
      <c r="S52" s="1595" t="s">
        <v>16</v>
      </c>
      <c r="T52" s="1596" t="s">
        <v>15</v>
      </c>
      <c r="U52" s="1609" t="s">
        <v>85</v>
      </c>
      <c r="V52" s="1590" t="s">
        <v>366</v>
      </c>
      <c r="W52" s="1590" t="s">
        <v>244</v>
      </c>
      <c r="X52" s="1601" t="s">
        <v>245</v>
      </c>
      <c r="Y52" s="1601" t="s">
        <v>247</v>
      </c>
    </row>
    <row r="53" spans="1:25" ht="24.75" customHeight="1">
      <c r="A53" s="1506"/>
      <c r="B53" s="1585"/>
      <c r="C53" s="1607"/>
      <c r="D53" s="1585" t="s">
        <v>2</v>
      </c>
      <c r="E53" s="1585" t="s">
        <v>3</v>
      </c>
      <c r="F53" s="1585" t="s">
        <v>68</v>
      </c>
      <c r="G53" s="1585"/>
      <c r="H53" s="1585"/>
      <c r="I53" s="1585"/>
      <c r="J53" s="1585"/>
      <c r="K53" s="1585"/>
      <c r="L53" s="1585"/>
      <c r="M53" s="1585"/>
      <c r="N53" s="1585"/>
      <c r="O53" s="1585"/>
      <c r="P53" s="1585"/>
      <c r="Q53" s="1585"/>
      <c r="R53" s="1593"/>
      <c r="S53" s="1585"/>
      <c r="T53" s="1597"/>
      <c r="U53" s="1610"/>
      <c r="V53" s="1591"/>
      <c r="W53" s="1591"/>
      <c r="X53" s="1602"/>
      <c r="Y53" s="1602"/>
    </row>
    <row r="54" spans="1:25" ht="12.75">
      <c r="A54" s="1506"/>
      <c r="B54" s="1585"/>
      <c r="C54" s="1607"/>
      <c r="D54" s="1585"/>
      <c r="E54" s="1585"/>
      <c r="F54" s="1585"/>
      <c r="G54" s="1585"/>
      <c r="H54" s="1585"/>
      <c r="I54" s="1585"/>
      <c r="J54" s="1585" t="s">
        <v>8</v>
      </c>
      <c r="K54" s="1585" t="s">
        <v>9</v>
      </c>
      <c r="L54" s="1585" t="s">
        <v>73</v>
      </c>
      <c r="M54" s="1585" t="s">
        <v>9</v>
      </c>
      <c r="N54" s="1585" t="s">
        <v>70</v>
      </c>
      <c r="O54" s="1585" t="s">
        <v>246</v>
      </c>
      <c r="P54" s="1585" t="s">
        <v>12</v>
      </c>
      <c r="Q54" s="1585" t="s">
        <v>72</v>
      </c>
      <c r="R54" s="1593"/>
      <c r="S54" s="1585"/>
      <c r="T54" s="1597"/>
      <c r="U54" s="1610"/>
      <c r="V54" s="1591"/>
      <c r="W54" s="1591"/>
      <c r="X54" s="1602"/>
      <c r="Y54" s="1602"/>
    </row>
    <row r="55" spans="1:25" ht="12.75">
      <c r="A55" s="1506"/>
      <c r="B55" s="1585"/>
      <c r="C55" s="1607"/>
      <c r="D55" s="1585"/>
      <c r="E55" s="1585"/>
      <c r="F55" s="1585"/>
      <c r="G55" s="1585"/>
      <c r="H55" s="1585"/>
      <c r="I55" s="1585"/>
      <c r="J55" s="1585"/>
      <c r="K55" s="1585"/>
      <c r="L55" s="1585"/>
      <c r="M55" s="1585"/>
      <c r="N55" s="1585"/>
      <c r="O55" s="1585"/>
      <c r="P55" s="1585"/>
      <c r="Q55" s="1585"/>
      <c r="R55" s="1593"/>
      <c r="S55" s="1585"/>
      <c r="T55" s="1597"/>
      <c r="U55" s="1610"/>
      <c r="V55" s="1591"/>
      <c r="W55" s="1591"/>
      <c r="X55" s="1602"/>
      <c r="Y55" s="1602"/>
    </row>
    <row r="56" spans="1:25" ht="27.75" customHeight="1" thickBot="1">
      <c r="A56" s="1507"/>
      <c r="B56" s="1586"/>
      <c r="C56" s="1607"/>
      <c r="D56" s="1586"/>
      <c r="E56" s="1586"/>
      <c r="F56" s="1586"/>
      <c r="G56" s="1586"/>
      <c r="H56" s="1586"/>
      <c r="I56" s="1586"/>
      <c r="J56" s="1586"/>
      <c r="K56" s="1586"/>
      <c r="L56" s="1586"/>
      <c r="M56" s="1586"/>
      <c r="N56" s="1586"/>
      <c r="O56" s="1586"/>
      <c r="P56" s="1586"/>
      <c r="Q56" s="1586"/>
      <c r="R56" s="1594"/>
      <c r="S56" s="1586"/>
      <c r="T56" s="1597"/>
      <c r="U56" s="1611"/>
      <c r="V56" s="1591"/>
      <c r="W56" s="1591"/>
      <c r="X56" s="1602"/>
      <c r="Y56" s="1602"/>
    </row>
    <row r="57" spans="1:25" ht="13.5" thickBot="1">
      <c r="A57" s="338">
        <v>1</v>
      </c>
      <c r="B57" s="341">
        <v>2</v>
      </c>
      <c r="C57" s="341"/>
      <c r="D57" s="341">
        <v>3</v>
      </c>
      <c r="E57" s="341">
        <v>4</v>
      </c>
      <c r="F57" s="341">
        <v>5</v>
      </c>
      <c r="G57" s="341">
        <v>6</v>
      </c>
      <c r="H57" s="341">
        <v>7</v>
      </c>
      <c r="I57" s="341">
        <v>8</v>
      </c>
      <c r="J57" s="341">
        <v>9</v>
      </c>
      <c r="K57" s="341">
        <v>10</v>
      </c>
      <c r="L57" s="341">
        <v>11</v>
      </c>
      <c r="M57" s="341">
        <v>12</v>
      </c>
      <c r="N57" s="341">
        <v>13</v>
      </c>
      <c r="O57" s="341">
        <v>14</v>
      </c>
      <c r="P57" s="341">
        <v>15</v>
      </c>
      <c r="Q57" s="341">
        <v>16</v>
      </c>
      <c r="R57" s="341">
        <v>17</v>
      </c>
      <c r="S57" s="341">
        <v>18</v>
      </c>
      <c r="T57" s="365">
        <v>19</v>
      </c>
      <c r="U57" s="345">
        <v>20</v>
      </c>
      <c r="V57" s="343">
        <v>21</v>
      </c>
      <c r="W57" s="343">
        <v>22</v>
      </c>
      <c r="X57" s="343">
        <v>23</v>
      </c>
      <c r="Y57" s="343">
        <v>24</v>
      </c>
    </row>
    <row r="58" spans="1:25" ht="12.75">
      <c r="A58" s="142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107"/>
      <c r="U58" s="107"/>
      <c r="V58" s="366"/>
      <c r="W58" s="13"/>
      <c r="X58" s="13"/>
      <c r="Y58" s="367"/>
    </row>
    <row r="59" spans="1:25" ht="13.5" thickBo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15"/>
      <c r="V59" s="368"/>
      <c r="W59" s="152"/>
      <c r="X59" s="152"/>
      <c r="Y59" s="153"/>
    </row>
    <row r="60" spans="1:25" ht="25.5" customHeight="1">
      <c r="A60" s="3">
        <v>1</v>
      </c>
      <c r="B60" s="1053" t="s">
        <v>248</v>
      </c>
      <c r="C60" s="3" t="s">
        <v>17</v>
      </c>
      <c r="D60" s="3">
        <f>SUM('Sh1-Breakup'!C23)</f>
        <v>0</v>
      </c>
      <c r="E60" s="3">
        <f>SUM('Sh1-Breakup'!D23)</f>
        <v>0</v>
      </c>
      <c r="F60" s="3">
        <f>SUM('Sh1-Breakup'!E23)</f>
        <v>0</v>
      </c>
      <c r="G60" s="3">
        <f>SUM('Sh1-Breakup'!F23)</f>
        <v>0</v>
      </c>
      <c r="H60" s="3">
        <f>SUM('Sh1-Breakup'!H23)</f>
        <v>0</v>
      </c>
      <c r="I60" s="3">
        <f>SUM('Sh1-Breakup'!I23)</f>
        <v>0</v>
      </c>
      <c r="J60" s="3">
        <f>SUM('Sh1-Breakup'!J23)</f>
        <v>0</v>
      </c>
      <c r="K60" s="369">
        <f>SUM('Sh1-Breakup'!K23)</f>
        <v>0</v>
      </c>
      <c r="L60" s="3">
        <f>SUM('Sh1-Breakup'!L23)</f>
        <v>0</v>
      </c>
      <c r="M60" s="369">
        <f>SUM('Sh1-Breakup'!M23)</f>
        <v>0</v>
      </c>
      <c r="N60" s="3">
        <f>SUM('Sh1-Breakup'!N23)</f>
        <v>0</v>
      </c>
      <c r="O60" s="369">
        <f>SUM('Sh1-Breakup'!U23)</f>
        <v>0</v>
      </c>
      <c r="P60" s="369">
        <f>SUM('Sh1-Breakup'!V23)</f>
        <v>0</v>
      </c>
      <c r="Q60" s="369">
        <f>SUM('Sh1-Breakup'!W23)</f>
        <v>0</v>
      </c>
      <c r="R60" s="3">
        <f>SUM('Sh1-Breakup'!X23)</f>
        <v>0</v>
      </c>
      <c r="S60" s="3">
        <f>SUM('Sh1-Breakup'!Y23)</f>
        <v>0</v>
      </c>
      <c r="T60" s="3" t="e">
        <f>SUM('Sh1-Breakup'!Z23)</f>
        <v>#DIV/0!</v>
      </c>
      <c r="U60" s="3">
        <f>SUM('Sh1-Breakup'!AA23)</f>
        <v>0</v>
      </c>
      <c r="V60" s="348"/>
      <c r="W60" s="349"/>
      <c r="X60" s="349"/>
      <c r="Y60" s="350"/>
    </row>
    <row r="61" spans="1:25" ht="18" customHeight="1">
      <c r="A61" s="3"/>
      <c r="B61" s="3"/>
      <c r="C61" s="3" t="s">
        <v>65</v>
      </c>
      <c r="D61" s="3">
        <f>SUM('Sh1-Breakup'!AE23)</f>
        <v>331</v>
      </c>
      <c r="E61" s="369">
        <f>SUM('Sh1-Breakup'!AF23)</f>
        <v>465.68</v>
      </c>
      <c r="F61" s="3">
        <f>SUM('Sh1-Breakup'!AG23)</f>
        <v>2648</v>
      </c>
      <c r="G61" s="3">
        <f>SUM('Sh1-Breakup'!AH23)</f>
        <v>0</v>
      </c>
      <c r="H61" s="3">
        <f>SUM('Sh1-Breakup'!AJ23)</f>
        <v>0</v>
      </c>
      <c r="I61" s="3">
        <f>SUM('Sh1-Breakup'!AK23)</f>
        <v>0</v>
      </c>
      <c r="J61" s="3">
        <f>SUM('Sh1-Breakup'!AL23)</f>
        <v>0</v>
      </c>
      <c r="K61" s="369">
        <f>SUM('Sh1-Breakup'!AM23)</f>
        <v>0</v>
      </c>
      <c r="L61" s="3">
        <f>SUM('Sh1-Breakup'!AN23)</f>
        <v>0</v>
      </c>
      <c r="M61" s="369">
        <f>SUM('Sh1-Breakup'!AO23)</f>
        <v>0</v>
      </c>
      <c r="N61" s="3">
        <f>SUM('Sh1-Breakup'!AP23)</f>
        <v>0</v>
      </c>
      <c r="O61" s="369">
        <f>SUM('Sh1-Breakup'!AW23)</f>
        <v>0</v>
      </c>
      <c r="P61" s="369">
        <f>SUM('Sh1-Breakup'!AX23)</f>
        <v>0</v>
      </c>
      <c r="Q61" s="369">
        <f>SUM('Sh1-Breakup'!AY23)</f>
        <v>0</v>
      </c>
      <c r="R61" s="3">
        <f>SUM('Sh1-Breakup'!AZ23)</f>
        <v>0</v>
      </c>
      <c r="S61" s="369" t="e">
        <f>SUM('Sh1-Breakup'!BA23)</f>
        <v>#DIV/0!</v>
      </c>
      <c r="T61" s="369" t="e">
        <f>SUM('Sh1-Breakup'!BB23)</f>
        <v>#DIV/0!</v>
      </c>
      <c r="U61" s="3">
        <f>SUM('Sh1-Breakup'!BC23)</f>
        <v>0</v>
      </c>
      <c r="V61" s="351"/>
      <c r="W61" s="2"/>
      <c r="X61" s="2"/>
      <c r="Y61" s="330"/>
    </row>
    <row r="62" spans="1:25" ht="18" customHeight="1" thickBot="1">
      <c r="A62" s="4"/>
      <c r="B62" s="4"/>
      <c r="C62" s="4" t="s">
        <v>96</v>
      </c>
      <c r="D62" s="4">
        <f>SUM('Sh1-Breakup'!BG23)</f>
        <v>221</v>
      </c>
      <c r="E62" s="370">
        <f>SUM('Sh1-Breakup'!BH23)</f>
        <v>310.452</v>
      </c>
      <c r="F62" s="4">
        <f>SUM('Sh1-Breakup'!BI23)</f>
        <v>1768</v>
      </c>
      <c r="G62" s="4">
        <f>SUM('Sh1-Breakup'!BJ23)</f>
        <v>0</v>
      </c>
      <c r="H62" s="4">
        <f>SUM('Sh1-Breakup'!BL23)</f>
        <v>0</v>
      </c>
      <c r="I62" s="4">
        <f>SUM('Sh1-Breakup'!BM23)</f>
        <v>0</v>
      </c>
      <c r="J62" s="4">
        <f>SUM('Sh1-Breakup'!BN23)</f>
        <v>0</v>
      </c>
      <c r="K62" s="370">
        <f>SUM('Sh1-Breakup'!BO23)</f>
        <v>0</v>
      </c>
      <c r="L62" s="4">
        <f>SUM('Sh1-Breakup'!BP23)</f>
        <v>0</v>
      </c>
      <c r="M62" s="370">
        <f>SUM('Sh1-Breakup'!BQ23)</f>
        <v>0</v>
      </c>
      <c r="N62" s="4">
        <f>SUM('Sh1-Breakup'!BR23)</f>
        <v>0</v>
      </c>
      <c r="O62" s="370">
        <f>SUM('Sh1-Breakup'!BY23)</f>
        <v>0</v>
      </c>
      <c r="P62" s="370">
        <f>SUM('Sh1-Breakup'!BZ23)</f>
        <v>0</v>
      </c>
      <c r="Q62" s="370">
        <f>SUM('Sh1-Breakup'!CA23)</f>
        <v>0</v>
      </c>
      <c r="R62" s="4">
        <f>SUM('Sh1-Breakup'!CB23)</f>
        <v>0</v>
      </c>
      <c r="S62" s="370" t="e">
        <f>SUM('Sh1-Breakup'!CC23)</f>
        <v>#DIV/0!</v>
      </c>
      <c r="T62" s="370" t="e">
        <f>SUM('Sh1-Breakup'!CD23)</f>
        <v>#DIV/0!</v>
      </c>
      <c r="U62" s="4">
        <f>SUM('Sh1-Breakup'!CE23)</f>
        <v>0</v>
      </c>
      <c r="V62" s="352"/>
      <c r="W62" s="5"/>
      <c r="X62" s="5"/>
      <c r="Y62" s="353"/>
    </row>
    <row r="63" spans="1:25" ht="18" customHeight="1" thickBot="1">
      <c r="A63" s="338"/>
      <c r="B63" s="341"/>
      <c r="C63" s="337" t="s">
        <v>95</v>
      </c>
      <c r="D63" s="341">
        <f>SUM('Sh1-Breakup'!CI23)</f>
        <v>552</v>
      </c>
      <c r="E63" s="372">
        <f>SUM('Sh1-Breakup'!CJ23)</f>
        <v>776.1320000000001</v>
      </c>
      <c r="F63" s="341">
        <f>SUM('Sh1-Breakup'!CK23)</f>
        <v>4416</v>
      </c>
      <c r="G63" s="341">
        <f>SUM('Sh1-Breakup'!CL23)</f>
        <v>0</v>
      </c>
      <c r="H63" s="341">
        <f>SUM(H60:H62)</f>
        <v>0</v>
      </c>
      <c r="I63" s="341">
        <f>SUM(I60:I62)</f>
        <v>0</v>
      </c>
      <c r="J63" s="341">
        <f>SUM('Sh1-Breakup'!CP23)</f>
        <v>0</v>
      </c>
      <c r="K63" s="372">
        <f>SUM('Sh1-Breakup'!CQ23)</f>
        <v>0</v>
      </c>
      <c r="L63" s="341">
        <f>SUM('Sh1-Breakup'!CR23)</f>
        <v>0</v>
      </c>
      <c r="M63" s="372">
        <f>SUM('Sh1-Breakup'!CS23)</f>
        <v>0</v>
      </c>
      <c r="N63" s="341">
        <f>SUM('Sh1-Breakup'!CT23)</f>
        <v>0</v>
      </c>
      <c r="O63" s="372">
        <f>SUM('Sh1-Breakup'!DA23)</f>
        <v>0</v>
      </c>
      <c r="P63" s="372">
        <f>SUM('Sh1-Breakup'!DB23)</f>
        <v>0</v>
      </c>
      <c r="Q63" s="372">
        <f>SUM('Sh1-Breakup'!DC23)</f>
        <v>0</v>
      </c>
      <c r="R63" s="341">
        <f>SUM('Sh1-Breakup'!DD23)</f>
        <v>0</v>
      </c>
      <c r="S63" s="372">
        <f>SUM('Sh1-Breakup'!DE23)</f>
        <v>0</v>
      </c>
      <c r="T63" s="372">
        <f>SUM('Sh1-Breakup'!DF23)</f>
        <v>0</v>
      </c>
      <c r="U63" s="341">
        <f>SUM('Sh1-Breakup'!DG23)</f>
        <v>0</v>
      </c>
      <c r="V63" s="357"/>
      <c r="W63" s="355"/>
      <c r="X63" s="355"/>
      <c r="Y63" s="356"/>
    </row>
    <row r="64" spans="1:25" ht="18" customHeight="1">
      <c r="A64" s="142"/>
      <c r="B64" s="334"/>
      <c r="C64" s="361"/>
      <c r="D64" s="334"/>
      <c r="E64" s="398"/>
      <c r="F64" s="334"/>
      <c r="G64" s="334"/>
      <c r="H64" s="334"/>
      <c r="I64" s="334"/>
      <c r="J64" s="334"/>
      <c r="K64" s="398"/>
      <c r="L64" s="334"/>
      <c r="M64" s="334"/>
      <c r="N64" s="334"/>
      <c r="O64" s="398"/>
      <c r="P64" s="398"/>
      <c r="Q64" s="398"/>
      <c r="R64" s="334"/>
      <c r="S64" s="334"/>
      <c r="T64" s="334"/>
      <c r="U64" s="107"/>
      <c r="V64" s="362"/>
      <c r="W64" s="363"/>
      <c r="X64" s="363"/>
      <c r="Y64" s="364"/>
    </row>
    <row r="65" spans="1:25" ht="18" customHeight="1">
      <c r="A65" s="3">
        <v>2</v>
      </c>
      <c r="B65" s="29" t="s">
        <v>249</v>
      </c>
      <c r="C65" s="3" t="s">
        <v>17</v>
      </c>
      <c r="D65" s="3">
        <f>SUM('Sh1-Breakup'!C24)</f>
        <v>2294</v>
      </c>
      <c r="E65" s="369">
        <f>SUM('Sh1-Breakup'!D24)</f>
        <v>3321.96</v>
      </c>
      <c r="F65" s="3">
        <f>SUM('Sh1-Breakup'!E24)</f>
        <v>18352</v>
      </c>
      <c r="G65" s="3">
        <f>SUM('Sh1-Breakup'!F24)</f>
        <v>537</v>
      </c>
      <c r="H65" s="3">
        <f>SUM('Sh1-Breakup'!H24)</f>
        <v>13</v>
      </c>
      <c r="I65" s="3">
        <f>SUM('Sh1-Breakup'!I24)</f>
        <v>10</v>
      </c>
      <c r="J65" s="3">
        <f>SUM('Sh1-Breakup'!J24)</f>
        <v>17</v>
      </c>
      <c r="K65" s="369">
        <f>SUM('Sh1-Breakup'!K24)</f>
        <v>80.98</v>
      </c>
      <c r="L65" s="3">
        <f>SUM('Sh1-Breakup'!L24)</f>
        <v>14</v>
      </c>
      <c r="M65" s="3">
        <f>SUM('Sh1-Breakup'!M24)</f>
        <v>34.22</v>
      </c>
      <c r="N65" s="3">
        <f>SUM('Sh1-Breakup'!N24)</f>
        <v>104</v>
      </c>
      <c r="O65" s="369">
        <f>SUM('Sh1-Breakup'!U24)</f>
        <v>0.6102877070619006</v>
      </c>
      <c r="P65" s="369">
        <f>SUM('Sh1-Breakup'!V24)</f>
        <v>1.030114751532228</v>
      </c>
      <c r="Q65" s="369">
        <f>SUM('Sh1-Breakup'!W24)</f>
        <v>0.5666957279860506</v>
      </c>
      <c r="R65" s="3">
        <f>SUM('Sh1-Breakup'!X24)</f>
        <v>0</v>
      </c>
      <c r="S65" s="369">
        <f>SUM('Sh1-Breakup'!Y24)</f>
        <v>2.4442857142857144</v>
      </c>
      <c r="T65" s="369">
        <f>SUM('Sh1-Breakup'!Z24)</f>
        <v>9.777142857142858</v>
      </c>
      <c r="U65" s="3">
        <f>SUM('Sh1-Breakup'!AA24)</f>
        <v>0</v>
      </c>
      <c r="V65" s="351"/>
      <c r="W65" s="2"/>
      <c r="X65" s="2"/>
      <c r="Y65" s="330"/>
    </row>
    <row r="66" spans="1:25" ht="18" customHeight="1">
      <c r="A66" s="3"/>
      <c r="B66" s="3"/>
      <c r="C66" s="3" t="s">
        <v>65</v>
      </c>
      <c r="D66" s="3">
        <f>SUM('Sh1-Breakup'!AE24)</f>
        <v>2294</v>
      </c>
      <c r="E66" s="369">
        <f>SUM('Sh1-Breakup'!AF24)</f>
        <v>3321.96</v>
      </c>
      <c r="F66" s="3">
        <f>SUM('Sh1-Breakup'!AG24)</f>
        <v>18352</v>
      </c>
      <c r="G66" s="3">
        <f>SUM('Sh1-Breakup'!AH24)</f>
        <v>324</v>
      </c>
      <c r="H66" s="3">
        <f>SUM('Sh1-Breakup'!AJ24)</f>
        <v>17</v>
      </c>
      <c r="I66" s="3">
        <f>SUM('Sh1-Breakup'!AK24)</f>
        <v>0</v>
      </c>
      <c r="J66" s="3">
        <f>SUM('Sh1-Breakup'!AL24)</f>
        <v>18</v>
      </c>
      <c r="K66" s="369">
        <f>SUM('Sh1-Breakup'!AM24)</f>
        <v>86.97</v>
      </c>
      <c r="L66" s="3">
        <f>SUM('Sh1-Breakup'!AN24)</f>
        <v>5</v>
      </c>
      <c r="M66" s="3">
        <f>SUM('Sh1-Breakup'!AO24)</f>
        <v>28.29</v>
      </c>
      <c r="N66" s="3">
        <f>SUM('Sh1-Breakup'!AP24)</f>
        <v>40</v>
      </c>
      <c r="O66" s="369">
        <f>SUM('Sh1-Breakup'!AW24)</f>
        <v>0.2179598953792502</v>
      </c>
      <c r="P66" s="369">
        <f>SUM('Sh1-Breakup'!AX24)</f>
        <v>0.8516056785752988</v>
      </c>
      <c r="Q66" s="369">
        <f>SUM('Sh1-Breakup'!AY24)</f>
        <v>0.2179598953792502</v>
      </c>
      <c r="R66" s="3">
        <f>SUM('Sh1-Breakup'!AZ24)</f>
        <v>0</v>
      </c>
      <c r="S66" s="369">
        <f>SUM('Sh1-Breakup'!BA24)</f>
        <v>5.6579999999999995</v>
      </c>
      <c r="T66" s="369">
        <f>SUM('Sh1-Breakup'!BB24)</f>
        <v>22.631999999999998</v>
      </c>
      <c r="U66" s="3">
        <f>SUM('Sh1-Breakup'!BC24)</f>
        <v>0</v>
      </c>
      <c r="V66" s="351"/>
      <c r="W66" s="2"/>
      <c r="X66" s="2"/>
      <c r="Y66" s="330"/>
    </row>
    <row r="67" spans="1:25" ht="18" customHeight="1" thickBot="1">
      <c r="A67" s="4"/>
      <c r="B67" s="4"/>
      <c r="C67" s="4" t="s">
        <v>96</v>
      </c>
      <c r="D67" s="4">
        <f>SUM('Sh1-Breakup'!BG24)</f>
        <v>3060</v>
      </c>
      <c r="E67" s="370">
        <f>SUM('Sh1-Breakup'!BH24)</f>
        <v>4429.27</v>
      </c>
      <c r="F67" s="4">
        <f>SUM('Sh1-Breakup'!BI24)</f>
        <v>24480</v>
      </c>
      <c r="G67" s="4">
        <f>SUM('Sh1-Breakup'!BJ24)</f>
        <v>6968</v>
      </c>
      <c r="H67" s="4">
        <f>SUM('Sh1-Breakup'!BL24)</f>
        <v>874</v>
      </c>
      <c r="I67" s="4">
        <f>SUM('Sh1-Breakup'!BM24)</f>
        <v>721</v>
      </c>
      <c r="J67" s="4">
        <f>SUM('Sh1-Breakup'!BN24)</f>
        <v>489</v>
      </c>
      <c r="K67" s="370">
        <f>SUM('Sh1-Breakup'!BO24)</f>
        <v>386.9</v>
      </c>
      <c r="L67" s="4">
        <f>SUM('Sh1-Breakup'!BP24)</f>
        <v>92</v>
      </c>
      <c r="M67" s="4">
        <f>SUM('Sh1-Breakup'!BQ24)</f>
        <v>212.49</v>
      </c>
      <c r="N67" s="4">
        <f>SUM('Sh1-Breakup'!BR24)</f>
        <v>736</v>
      </c>
      <c r="O67" s="370">
        <f>SUM('Sh1-Breakup'!BY24)</f>
        <v>3.0065359477124183</v>
      </c>
      <c r="P67" s="370">
        <f>SUM('Sh1-Breakup'!BZ24)</f>
        <v>4.797404538445387</v>
      </c>
      <c r="Q67" s="370">
        <f>SUM('Sh1-Breakup'!CA24)</f>
        <v>3.0065359477124183</v>
      </c>
      <c r="R67" s="4">
        <f>SUM('Sh1-Breakup'!CB24)</f>
        <v>0</v>
      </c>
      <c r="S67" s="370">
        <f>SUM('Sh1-Breakup'!CC24)</f>
        <v>2.3096739130434782</v>
      </c>
      <c r="T67" s="370">
        <f>SUM('Sh1-Breakup'!CD24)</f>
        <v>9.238695652173913</v>
      </c>
      <c r="U67" s="4">
        <f>SUM('Sh1-Breakup'!CE24)</f>
        <v>0</v>
      </c>
      <c r="V67" s="352"/>
      <c r="W67" s="5"/>
      <c r="X67" s="5"/>
      <c r="Y67" s="353"/>
    </row>
    <row r="68" spans="1:25" ht="18" customHeight="1" thickBot="1">
      <c r="A68" s="338"/>
      <c r="B68" s="341"/>
      <c r="C68" s="337" t="s">
        <v>95</v>
      </c>
      <c r="D68" s="341">
        <f>SUM('Sh1-Breakup'!CI24)</f>
        <v>7648</v>
      </c>
      <c r="E68" s="372">
        <f>SUM('Sh1-Breakup'!CJ24)</f>
        <v>11073.19</v>
      </c>
      <c r="F68" s="341">
        <f>SUM('Sh1-Breakup'!CK24)</f>
        <v>61184</v>
      </c>
      <c r="G68" s="341">
        <f>SUM('Sh1-Breakup'!CL24)</f>
        <v>7829</v>
      </c>
      <c r="H68" s="341">
        <f>SUM(H65:H67)</f>
        <v>904</v>
      </c>
      <c r="I68" s="341">
        <f>SUM(I65:I67)</f>
        <v>731</v>
      </c>
      <c r="J68" s="341">
        <f>SUM('Sh1-Breakup'!CP24)</f>
        <v>524</v>
      </c>
      <c r="K68" s="372">
        <f>SUM('Sh1-Breakup'!CQ24)</f>
        <v>554.8499999999999</v>
      </c>
      <c r="L68" s="341">
        <f>SUM('Sh1-Breakup'!CR24)</f>
        <v>111</v>
      </c>
      <c r="M68" s="341">
        <f>SUM('Sh1-Breakup'!CS24)</f>
        <v>275</v>
      </c>
      <c r="N68" s="341">
        <f>SUM('Sh1-Breakup'!CT24)</f>
        <v>880</v>
      </c>
      <c r="O68" s="372">
        <f>SUM('Sh1-Breakup'!DA24)</f>
        <v>1.4513598326359833</v>
      </c>
      <c r="P68" s="372">
        <f>SUM('Sh1-Breakup'!DB24)</f>
        <v>2.483475854744658</v>
      </c>
      <c r="Q68" s="372">
        <f>SUM('Sh1-Breakup'!DC24)</f>
        <v>1.4382845188284519</v>
      </c>
      <c r="R68" s="341">
        <f>SUM('Sh1-Breakup'!DD24)</f>
        <v>0</v>
      </c>
      <c r="S68" s="372">
        <f>SUM('Sh1-Breakup'!DE24)</f>
        <v>2.4774774774774775</v>
      </c>
      <c r="T68" s="372">
        <f>SUM('Sh1-Breakup'!DF24)</f>
        <v>9.90990990990991</v>
      </c>
      <c r="U68" s="345">
        <f>SUM('Sh1-Breakup'!DG65)</f>
        <v>0</v>
      </c>
      <c r="V68" s="8"/>
      <c r="W68" s="355"/>
      <c r="X68" s="355"/>
      <c r="Y68" s="356"/>
    </row>
    <row r="69" spans="1:25" ht="18" customHeight="1">
      <c r="A69" s="142"/>
      <c r="B69" s="334"/>
      <c r="C69" s="361"/>
      <c r="D69" s="334"/>
      <c r="E69" s="398"/>
      <c r="F69" s="334"/>
      <c r="G69" s="334"/>
      <c r="H69" s="334"/>
      <c r="I69" s="334"/>
      <c r="J69" s="334"/>
      <c r="K69" s="398"/>
      <c r="L69" s="334"/>
      <c r="M69" s="334"/>
      <c r="N69" s="334"/>
      <c r="O69" s="398"/>
      <c r="P69" s="398"/>
      <c r="Q69" s="398"/>
      <c r="R69" s="334"/>
      <c r="S69" s="334"/>
      <c r="T69" s="334"/>
      <c r="U69" s="107"/>
      <c r="V69" s="362"/>
      <c r="W69" s="363"/>
      <c r="X69" s="363"/>
      <c r="Y69" s="364"/>
    </row>
    <row r="70" spans="1:25" ht="18" customHeight="1">
      <c r="A70" s="3">
        <v>3</v>
      </c>
      <c r="B70" s="29" t="s">
        <v>31</v>
      </c>
      <c r="C70" s="3" t="s">
        <v>17</v>
      </c>
      <c r="D70" s="3">
        <f>SUM('Sh1-Breakup'!C25)</f>
        <v>1274</v>
      </c>
      <c r="E70" s="369">
        <f>SUM('Sh1-Breakup'!D25)</f>
        <v>1766.38</v>
      </c>
      <c r="F70" s="3">
        <f>SUM('Sh1-Breakup'!E25)</f>
        <v>10192</v>
      </c>
      <c r="G70" s="3">
        <f>SUM('Sh1-Breakup'!F25)</f>
        <v>1845</v>
      </c>
      <c r="H70" s="3">
        <f>SUM('Sh1-Breakup'!H25)</f>
        <v>732</v>
      </c>
      <c r="I70" s="3">
        <f>SUM('Sh1-Breakup'!I25)</f>
        <v>582</v>
      </c>
      <c r="J70" s="3">
        <f>SUM('Sh1-Breakup'!J25)</f>
        <v>64</v>
      </c>
      <c r="K70" s="369">
        <f>SUM('Sh1-Breakup'!K25)</f>
        <v>211.53</v>
      </c>
      <c r="L70" s="3">
        <f>SUM('Sh1-Breakup'!L25)</f>
        <v>64</v>
      </c>
      <c r="M70" s="369">
        <f>SUM('Sh1-Breakup'!M25)</f>
        <v>211.53</v>
      </c>
      <c r="N70" s="3">
        <f>SUM('Sh1-Breakup'!N25)</f>
        <v>320</v>
      </c>
      <c r="O70" s="461">
        <f>SUM('Sh1-Breakup'!U25)</f>
        <v>5.023547880690738</v>
      </c>
      <c r="P70" s="461">
        <f>SUM('Sh1-Breakup'!V25)</f>
        <v>11.975339394694233</v>
      </c>
      <c r="Q70" s="369">
        <f>SUM('Sh1-Breakup'!W25)</f>
        <v>3.139717425431711</v>
      </c>
      <c r="R70" s="3">
        <f>SUM('Sh1-Breakup'!X25)</f>
        <v>241</v>
      </c>
      <c r="S70" s="369">
        <f>SUM('Sh1-Breakup'!Y25)</f>
        <v>3.30515625</v>
      </c>
      <c r="T70" s="369">
        <f>SUM('Sh1-Breakup'!Z25)</f>
        <v>13.220625</v>
      </c>
      <c r="U70" s="3">
        <f>SUM('Sh1-Breakup'!AA25)</f>
        <v>0</v>
      </c>
      <c r="V70" s="351"/>
      <c r="W70" s="2"/>
      <c r="X70" s="2"/>
      <c r="Y70" s="330"/>
    </row>
    <row r="71" spans="1:25" ht="18" customHeight="1">
      <c r="A71" s="3"/>
      <c r="B71" s="3"/>
      <c r="C71" s="3" t="s">
        <v>65</v>
      </c>
      <c r="D71" s="3">
        <f>SUM('Sh1-Breakup'!AE25)</f>
        <v>1273</v>
      </c>
      <c r="E71" s="369">
        <f>SUM('Sh1-Breakup'!AF25)</f>
        <v>1766.38</v>
      </c>
      <c r="F71" s="3">
        <f>SUM('Sh1-Breakup'!AG25)</f>
        <v>10184</v>
      </c>
      <c r="G71" s="3">
        <f>SUM('Sh1-Breakup'!AH25)</f>
        <v>1911</v>
      </c>
      <c r="H71" s="3">
        <f>SUM('Sh1-Breakup'!AJ25)</f>
        <v>512</v>
      </c>
      <c r="I71" s="3">
        <f>SUM('Sh1-Breakup'!AK25)</f>
        <v>423</v>
      </c>
      <c r="J71" s="3">
        <f>SUM('Sh1-Breakup'!AL25)</f>
        <v>70</v>
      </c>
      <c r="K71" s="369">
        <f>SUM('Sh1-Breakup'!AM25)</f>
        <v>122.12</v>
      </c>
      <c r="L71" s="3">
        <f>SUM('Sh1-Breakup'!AN25)</f>
        <v>70</v>
      </c>
      <c r="M71" s="369">
        <f>SUM('Sh1-Breakup'!AO25)</f>
        <v>122.12</v>
      </c>
      <c r="N71" s="3">
        <f>SUM('Sh1-Breakup'!AP25)</f>
        <v>350</v>
      </c>
      <c r="O71" s="369">
        <f>SUM('Sh1-Breakup'!AW25)</f>
        <v>5.498821681068343</v>
      </c>
      <c r="P71" s="369">
        <f>SUM('Sh1-Breakup'!AX25)</f>
        <v>6.913574655510139</v>
      </c>
      <c r="Q71" s="369">
        <f>SUM('Sh1-Breakup'!AY25)</f>
        <v>3.4367635506677137</v>
      </c>
      <c r="R71" s="3">
        <f>SUM('Sh1-Breakup'!AZ25)</f>
        <v>181</v>
      </c>
      <c r="S71" s="369">
        <f>SUM('Sh1-Breakup'!BA25)</f>
        <v>1.7445714285714287</v>
      </c>
      <c r="T71" s="369">
        <f>SUM('Sh1-Breakup'!BB25)</f>
        <v>6.978285714285715</v>
      </c>
      <c r="U71" s="3">
        <f>SUM('Sh1-Breakup'!BC25)</f>
        <v>0</v>
      </c>
      <c r="V71" s="351"/>
      <c r="W71" s="2"/>
      <c r="X71" s="2"/>
      <c r="Y71" s="330"/>
    </row>
    <row r="72" spans="1:25" ht="18" customHeight="1" thickBot="1">
      <c r="A72" s="4"/>
      <c r="B72" s="4"/>
      <c r="C72" s="4" t="s">
        <v>96</v>
      </c>
      <c r="D72" s="4">
        <f>SUM('Sh1-Breakup'!BG25)</f>
        <v>1698</v>
      </c>
      <c r="E72" s="370">
        <f>SUM('Sh1-Breakup'!BH25)</f>
        <v>2355.1760000000004</v>
      </c>
      <c r="F72" s="4">
        <f>SUM('Sh1-Breakup'!BI25)</f>
        <v>13584</v>
      </c>
      <c r="G72" s="4">
        <f>SUM('Sh1-Breakup'!BJ25)</f>
        <v>4062</v>
      </c>
      <c r="H72" s="4">
        <f>SUM('Sh1-Breakup'!BL25)</f>
        <v>1260</v>
      </c>
      <c r="I72" s="4">
        <f>SUM('Sh1-Breakup'!BM25)</f>
        <v>805</v>
      </c>
      <c r="J72" s="4">
        <f>SUM('Sh1-Breakup'!BN25)</f>
        <v>365</v>
      </c>
      <c r="K72" s="370">
        <f>SUM('Sh1-Breakup'!BO25)</f>
        <v>670.98</v>
      </c>
      <c r="L72" s="4">
        <f>SUM('Sh1-Breakup'!BP25)</f>
        <v>351</v>
      </c>
      <c r="M72" s="370">
        <f>SUM('Sh1-Breakup'!BQ25)</f>
        <v>615.48</v>
      </c>
      <c r="N72" s="4">
        <f>SUM('Sh1-Breakup'!BR25)</f>
        <v>1755</v>
      </c>
      <c r="O72" s="370">
        <f>SUM('Sh1-Breakup'!BY25)</f>
        <v>20.671378091872793</v>
      </c>
      <c r="P72" s="370">
        <f>SUM('Sh1-Breakup'!BZ25)</f>
        <v>26.13307880175409</v>
      </c>
      <c r="Q72" s="370">
        <f>SUM('Sh1-Breakup'!CA25)</f>
        <v>12.919611307420494</v>
      </c>
      <c r="R72" s="4">
        <f>SUM('Sh1-Breakup'!CB25)</f>
        <v>298</v>
      </c>
      <c r="S72" s="370">
        <f>SUM('Sh1-Breakup'!CC25)</f>
        <v>1.7535042735042736</v>
      </c>
      <c r="T72" s="370">
        <f>SUM('Sh1-Breakup'!CD25)</f>
        <v>7.0140170940170945</v>
      </c>
      <c r="U72" s="4">
        <f>SUM('Sh1-Breakup'!CE25)</f>
        <v>0</v>
      </c>
      <c r="V72" s="352"/>
      <c r="W72" s="5"/>
      <c r="X72" s="5"/>
      <c r="Y72" s="353"/>
    </row>
    <row r="73" spans="1:25" ht="18" customHeight="1" thickBot="1">
      <c r="A73" s="338"/>
      <c r="B73" s="341"/>
      <c r="C73" s="337" t="s">
        <v>95</v>
      </c>
      <c r="D73" s="341">
        <f>SUM('Sh1-Breakup'!CI25)</f>
        <v>4245</v>
      </c>
      <c r="E73" s="372">
        <f>SUM('Sh1-Breakup'!CJ25)</f>
        <v>5887.936000000001</v>
      </c>
      <c r="F73" s="341">
        <f>SUM('Sh1-Breakup'!CK25)</f>
        <v>33960</v>
      </c>
      <c r="G73" s="341">
        <f>SUM('Sh1-Breakup'!CL25)</f>
        <v>7818</v>
      </c>
      <c r="H73" s="341">
        <f>SUM(H70:H72)</f>
        <v>2504</v>
      </c>
      <c r="I73" s="341">
        <f>SUM(I70:I72)</f>
        <v>1810</v>
      </c>
      <c r="J73" s="341">
        <f>SUM('Sh1-Breakup'!CP25)</f>
        <v>499</v>
      </c>
      <c r="K73" s="372">
        <f>SUM('Sh1-Breakup'!CQ25)</f>
        <v>1004.63</v>
      </c>
      <c r="L73" s="341">
        <f>SUM('Sh1-Breakup'!CR25)</f>
        <v>485</v>
      </c>
      <c r="M73" s="460">
        <f>SUM('Sh1-Breakup'!CS25)</f>
        <v>949.13</v>
      </c>
      <c r="N73" s="341">
        <f>SUM('Sh1-Breakup'!CT25)</f>
        <v>2425</v>
      </c>
      <c r="O73" s="372">
        <f>SUM('Sh1-Breakup'!DA25)</f>
        <v>11.42520612485277</v>
      </c>
      <c r="P73" s="372">
        <f>SUM('Sh1-Breakup'!DB25)</f>
        <v>16.11991027076381</v>
      </c>
      <c r="Q73" s="372">
        <f>SUM('Sh1-Breakup'!DC25)</f>
        <v>7.140753828032979</v>
      </c>
      <c r="R73" s="341">
        <f>SUM('Sh1-Breakup'!DD25)</f>
        <v>720</v>
      </c>
      <c r="S73" s="372">
        <f>SUM('Sh1-Breakup'!DE25)</f>
        <v>1.9569690721649484</v>
      </c>
      <c r="T73" s="372">
        <f>SUM('Sh1-Breakup'!DF25)</f>
        <v>7.827876288659794</v>
      </c>
      <c r="U73" s="341">
        <f>SUM('Sh1-Breakup'!DG25)</f>
        <v>0</v>
      </c>
      <c r="V73" s="8"/>
      <c r="W73" s="355"/>
      <c r="X73" s="355"/>
      <c r="Y73" s="356"/>
    </row>
    <row r="74" spans="1:25" ht="18" customHeight="1">
      <c r="A74" s="142"/>
      <c r="B74" s="334"/>
      <c r="C74" s="361"/>
      <c r="D74" s="334"/>
      <c r="E74" s="398"/>
      <c r="F74" s="334"/>
      <c r="G74" s="334"/>
      <c r="H74" s="334"/>
      <c r="I74" s="334"/>
      <c r="J74" s="334"/>
      <c r="K74" s="398"/>
      <c r="L74" s="334"/>
      <c r="M74" s="334"/>
      <c r="N74" s="334"/>
      <c r="O74" s="398"/>
      <c r="P74" s="398"/>
      <c r="Q74" s="398"/>
      <c r="R74" s="334"/>
      <c r="S74" s="334"/>
      <c r="T74" s="334"/>
      <c r="U74" s="107"/>
      <c r="V74" s="362"/>
      <c r="W74" s="363"/>
      <c r="X74" s="363"/>
      <c r="Y74" s="364"/>
    </row>
    <row r="75" spans="1:25" ht="18" customHeight="1">
      <c r="A75" s="3">
        <v>4</v>
      </c>
      <c r="B75" s="29" t="s">
        <v>250</v>
      </c>
      <c r="C75" s="3" t="s">
        <v>17</v>
      </c>
      <c r="D75" s="3">
        <f>SUM('Sh1-Breakup'!C26)</f>
        <v>1576</v>
      </c>
      <c r="E75" s="369">
        <f>SUM('Sh1-Breakup'!D26)</f>
        <v>2177.59</v>
      </c>
      <c r="F75" s="3">
        <f>SUM('Sh1-Breakup'!E26)</f>
        <v>12608</v>
      </c>
      <c r="G75" s="3">
        <f>SUM('Sh1-Breakup'!F26)</f>
        <v>3229</v>
      </c>
      <c r="H75" s="3">
        <f>SUM('Sh1-Breakup'!H26)</f>
        <v>103</v>
      </c>
      <c r="I75" s="3">
        <f>SUM('Sh1-Breakup'!I26)</f>
        <v>0</v>
      </c>
      <c r="J75" s="3">
        <f>SUM('Sh1-Breakup'!J26)</f>
        <v>54</v>
      </c>
      <c r="K75" s="369">
        <f>SUM('Sh1-Breakup'!K26)</f>
        <v>99.51</v>
      </c>
      <c r="L75" s="3">
        <f>SUM('Sh1-Breakup'!L26)</f>
        <v>48</v>
      </c>
      <c r="M75" s="369">
        <f>SUM('Sh1-Breakup'!M26)</f>
        <v>87.72</v>
      </c>
      <c r="N75" s="3">
        <f>SUM('Sh1-Breakup'!N26)</f>
        <v>384</v>
      </c>
      <c r="O75" s="369">
        <f>SUM('Sh1-Breakup'!U26)</f>
        <v>3.0456852791878175</v>
      </c>
      <c r="P75" s="369">
        <f>SUM('Sh1-Breakup'!V26)</f>
        <v>4.0283065223481005</v>
      </c>
      <c r="Q75" s="369">
        <f>SUM('Sh1-Breakup'!W26)</f>
        <v>3.0456852791878175</v>
      </c>
      <c r="R75" s="3">
        <f>SUM('Sh1-Breakup'!X26)</f>
        <v>31</v>
      </c>
      <c r="S75" s="369">
        <f>SUM('Sh1-Breakup'!Y26)</f>
        <v>1.8275</v>
      </c>
      <c r="T75" s="369">
        <f>SUM('Sh1-Breakup'!Z26)</f>
        <v>7.31</v>
      </c>
      <c r="U75" s="3">
        <f>SUM('Sh1-Breakup'!AA26)</f>
        <v>0</v>
      </c>
      <c r="V75" s="351"/>
      <c r="W75" s="2"/>
      <c r="X75" s="2"/>
      <c r="Y75" s="330"/>
    </row>
    <row r="76" spans="1:25" ht="18" customHeight="1">
      <c r="A76" s="3"/>
      <c r="B76" s="3"/>
      <c r="C76" s="3" t="s">
        <v>65</v>
      </c>
      <c r="D76" s="3">
        <f>SUM('Sh1-Breakup'!AE26)</f>
        <v>1576</v>
      </c>
      <c r="E76" s="369">
        <f>SUM('Sh1-Breakup'!AF26)</f>
        <v>2177.59</v>
      </c>
      <c r="F76" s="3">
        <f>SUM('Sh1-Breakup'!AG26)</f>
        <v>12608</v>
      </c>
      <c r="G76" s="3">
        <f>SUM('Sh1-Breakup'!AH26)</f>
        <v>7320</v>
      </c>
      <c r="H76" s="3">
        <f>SUM('Sh1-Breakup'!AJ26)</f>
        <v>112</v>
      </c>
      <c r="I76" s="3">
        <f>SUM('Sh1-Breakup'!AK26)</f>
        <v>112</v>
      </c>
      <c r="J76" s="3">
        <f>SUM('Sh1-Breakup'!AL26)</f>
        <v>318</v>
      </c>
      <c r="K76" s="369">
        <f>SUM('Sh1-Breakup'!AM26)</f>
        <v>600.1</v>
      </c>
      <c r="L76" s="3">
        <f>SUM('Sh1-Breakup'!AN26)</f>
        <v>211</v>
      </c>
      <c r="M76" s="369">
        <f>SUM('Sh1-Breakup'!AO26)</f>
        <v>390.8</v>
      </c>
      <c r="N76" s="3">
        <f>SUM('Sh1-Breakup'!AP26)</f>
        <v>1372</v>
      </c>
      <c r="O76" s="369">
        <f>SUM('Sh1-Breakup'!AW26)</f>
        <v>13.388324873096447</v>
      </c>
      <c r="P76" s="369">
        <f>SUM('Sh1-Breakup'!AX26)</f>
        <v>17.94644538228041</v>
      </c>
      <c r="Q76" s="369">
        <f>SUM('Sh1-Breakup'!AY26)</f>
        <v>10.881979695431472</v>
      </c>
      <c r="R76" s="3">
        <f>SUM('Sh1-Breakup'!AZ26)</f>
        <v>63</v>
      </c>
      <c r="S76" s="369">
        <f>SUM('Sh1-Breakup'!BA26)</f>
        <v>1.852132701421801</v>
      </c>
      <c r="T76" s="369">
        <f>SUM('Sh1-Breakup'!BB26)</f>
        <v>7.408530805687204</v>
      </c>
      <c r="U76" s="3">
        <f>SUM('Sh1-Breakup'!BC26)</f>
        <v>0</v>
      </c>
      <c r="V76" s="351"/>
      <c r="W76" s="2"/>
      <c r="X76" s="2"/>
      <c r="Y76" s="330"/>
    </row>
    <row r="77" spans="1:25" ht="18" customHeight="1" thickBot="1">
      <c r="A77" s="4"/>
      <c r="B77" s="4"/>
      <c r="C77" s="4" t="s">
        <v>96</v>
      </c>
      <c r="D77" s="4">
        <f>SUM('Sh1-Breakup'!BG26)</f>
        <v>2101</v>
      </c>
      <c r="E77" s="370">
        <f>SUM('Sh1-Breakup'!BH26)</f>
        <v>2903.452</v>
      </c>
      <c r="F77" s="4">
        <f>SUM('Sh1-Breakup'!BI26)</f>
        <v>16808</v>
      </c>
      <c r="G77" s="4">
        <f>SUM('Sh1-Breakup'!BJ26)</f>
        <v>13672</v>
      </c>
      <c r="H77" s="4">
        <f>SUM('Sh1-Breakup'!BL26)</f>
        <v>0</v>
      </c>
      <c r="I77" s="4">
        <f>SUM('Sh1-Breakup'!BM26)</f>
        <v>0</v>
      </c>
      <c r="J77" s="4">
        <f>SUM('Sh1-Breakup'!BN26)</f>
        <v>657</v>
      </c>
      <c r="K77" s="370">
        <f>SUM('Sh1-Breakup'!BO26)</f>
        <v>1137.61</v>
      </c>
      <c r="L77" s="4">
        <f>SUM('Sh1-Breakup'!BP26)</f>
        <v>472</v>
      </c>
      <c r="M77" s="370">
        <f>SUM('Sh1-Breakup'!BQ26)</f>
        <v>828.03</v>
      </c>
      <c r="N77" s="4">
        <f>SUM('Sh1-Breakup'!BR26)</f>
        <v>3776</v>
      </c>
      <c r="O77" s="370">
        <f>SUM('Sh1-Breakup'!BY26)</f>
        <v>22.465492622560685</v>
      </c>
      <c r="P77" s="370">
        <f>SUM('Sh1-Breakup'!BZ26)</f>
        <v>28.518811401049504</v>
      </c>
      <c r="Q77" s="370">
        <f>SUM('Sh1-Breakup'!CA26)</f>
        <v>22.465492622560685</v>
      </c>
      <c r="R77" s="4">
        <f>SUM('Sh1-Breakup'!CB26)</f>
        <v>103</v>
      </c>
      <c r="S77" s="370">
        <f>SUM('Sh1-Breakup'!CC26)</f>
        <v>0</v>
      </c>
      <c r="T77" s="370">
        <f>SUM('Sh1-Breakup'!CD26)</f>
        <v>7.017203389830509</v>
      </c>
      <c r="U77" s="4">
        <f>SUM('Sh1-Breakup'!CE26)</f>
        <v>0</v>
      </c>
      <c r="V77" s="352"/>
      <c r="W77" s="5"/>
      <c r="X77" s="5"/>
      <c r="Y77" s="353"/>
    </row>
    <row r="78" spans="1:25" ht="18" customHeight="1" thickBot="1">
      <c r="A78" s="338"/>
      <c r="B78" s="341"/>
      <c r="C78" s="337" t="s">
        <v>95</v>
      </c>
      <c r="D78" s="341">
        <f>SUM('Sh1-Breakup'!CI26)</f>
        <v>5253</v>
      </c>
      <c r="E78" s="372">
        <f>SUM('Sh1-Breakup'!CJ26)</f>
        <v>7258.6320000000005</v>
      </c>
      <c r="F78" s="341">
        <f>SUM('Sh1-Breakup'!CK26)</f>
        <v>42024</v>
      </c>
      <c r="G78" s="341">
        <f>SUM('Sh1-Breakup'!CL26)</f>
        <v>24221</v>
      </c>
      <c r="H78" s="341">
        <f>SUM(H75:H77)</f>
        <v>215</v>
      </c>
      <c r="I78" s="341">
        <f>SUM(I75:I77)</f>
        <v>112</v>
      </c>
      <c r="J78" s="341">
        <f>SUM('Sh1-Breakup'!CP26)</f>
        <v>1029</v>
      </c>
      <c r="K78" s="372">
        <f>SUM('Sh1-Breakup'!CQ26)</f>
        <v>1837.2199999999998</v>
      </c>
      <c r="L78" s="341">
        <f>SUM('Sh1-Breakup'!CR26)</f>
        <v>731</v>
      </c>
      <c r="M78" s="456">
        <f>SUM('Sh1-Breakup'!CS26)</f>
        <v>1306.55</v>
      </c>
      <c r="N78" s="341">
        <f>SUM('Sh1-Breakup'!CT26)</f>
        <v>5532</v>
      </c>
      <c r="O78" s="372">
        <f>SUM('Sh1-Breakup'!DA26)</f>
        <v>13.915857605177994</v>
      </c>
      <c r="P78" s="372">
        <f>SUM('Sh1-Breakup'!DB26)</f>
        <v>17.999948199605655</v>
      </c>
      <c r="Q78" s="372">
        <f>SUM('Sh1-Breakup'!DC26)</f>
        <v>13.163906339234725</v>
      </c>
      <c r="R78" s="341">
        <f>SUM('Sh1-Breakup'!DD26)</f>
        <v>197</v>
      </c>
      <c r="S78" s="372">
        <f>SUM('Sh1-Breakup'!DE26)</f>
        <v>1.7873461012311902</v>
      </c>
      <c r="T78" s="372">
        <f>SUM('Sh1-Breakup'!DF26)</f>
        <v>7.149384404924761</v>
      </c>
      <c r="U78" s="341">
        <f>SUM('Sh1-Breakup'!DG26)</f>
        <v>0</v>
      </c>
      <c r="V78" s="357"/>
      <c r="W78" s="355"/>
      <c r="X78" s="355"/>
      <c r="Y78" s="356"/>
    </row>
    <row r="79" spans="1:25" ht="18" customHeight="1">
      <c r="A79" s="142"/>
      <c r="B79" s="334"/>
      <c r="C79" s="361"/>
      <c r="D79" s="334"/>
      <c r="E79" s="334"/>
      <c r="F79" s="334"/>
      <c r="G79" s="334"/>
      <c r="H79" s="334"/>
      <c r="I79" s="334"/>
      <c r="J79" s="334"/>
      <c r="K79" s="398"/>
      <c r="L79" s="334"/>
      <c r="M79" s="398"/>
      <c r="N79" s="334"/>
      <c r="O79" s="398"/>
      <c r="P79" s="398"/>
      <c r="Q79" s="398"/>
      <c r="R79" s="334"/>
      <c r="S79" s="398"/>
      <c r="T79" s="398"/>
      <c r="U79" s="107"/>
      <c r="V79" s="362"/>
      <c r="W79" s="363"/>
      <c r="X79" s="363"/>
      <c r="Y79" s="364"/>
    </row>
    <row r="80" spans="1:25" ht="27" customHeight="1">
      <c r="A80" s="3">
        <v>5</v>
      </c>
      <c r="B80" s="392" t="s">
        <v>93</v>
      </c>
      <c r="C80" s="3" t="s">
        <v>17</v>
      </c>
      <c r="D80" s="3">
        <f>SUM('Sh1-Breakup'!C27)</f>
        <v>725</v>
      </c>
      <c r="E80" s="369">
        <f>SUM('Sh1-Breakup'!D27)</f>
        <v>1083.19</v>
      </c>
      <c r="F80" s="3">
        <f>SUM('Sh1-Breakup'!E27)</f>
        <v>5800</v>
      </c>
      <c r="G80" s="3">
        <f>SUM('Sh1-Breakup'!F27)</f>
        <v>2123</v>
      </c>
      <c r="H80" s="3">
        <f>SUM('Sh1-Breakup'!H27)</f>
        <v>565</v>
      </c>
      <c r="I80" s="3">
        <f>SUM('Sh1-Breakup'!I27)</f>
        <v>287</v>
      </c>
      <c r="J80" s="3">
        <f>SUM('Sh1-Breakup'!J27)</f>
        <v>191</v>
      </c>
      <c r="K80" s="369">
        <f>SUM('Sh1-Breakup'!K27)</f>
        <v>410.86</v>
      </c>
      <c r="L80" s="3">
        <f>SUM('Sh1-Breakup'!L27)</f>
        <v>191</v>
      </c>
      <c r="M80" s="369">
        <f>SUM('Sh1-Breakup'!M27)</f>
        <v>410.86</v>
      </c>
      <c r="N80" s="3">
        <f>SUM('Sh1-Breakup'!N27)</f>
        <v>1528</v>
      </c>
      <c r="O80" s="369">
        <f>SUM('Sh1-Breakup'!U27)</f>
        <v>26.344827586206897</v>
      </c>
      <c r="P80" s="369">
        <f>SUM('Sh1-Breakup'!V27)</f>
        <v>37.930556965998576</v>
      </c>
      <c r="Q80" s="369">
        <f>SUM('Sh1-Breakup'!W27)</f>
        <v>26.344827586206897</v>
      </c>
      <c r="R80" s="3">
        <f>SUM('Sh1-Breakup'!X27)</f>
        <v>500</v>
      </c>
      <c r="S80" s="369">
        <f>SUM('Sh1-Breakup'!Y27)</f>
        <v>2.1510994764397906</v>
      </c>
      <c r="T80" s="369">
        <f>SUM('Sh1-Breakup'!Z27)</f>
        <v>8.604397905759162</v>
      </c>
      <c r="U80" s="3">
        <f>SUM('Sh1-Breakup'!AA27)</f>
        <v>0</v>
      </c>
      <c r="V80" s="351"/>
      <c r="W80" s="2"/>
      <c r="X80" s="2"/>
      <c r="Y80" s="330"/>
    </row>
    <row r="81" spans="1:25" ht="18" customHeight="1">
      <c r="A81" s="3"/>
      <c r="B81" s="3"/>
      <c r="C81" s="3" t="s">
        <v>65</v>
      </c>
      <c r="D81" s="3">
        <f>SUM('Sh1-Breakup'!AE27)</f>
        <v>1694</v>
      </c>
      <c r="E81" s="369">
        <f>SUM('Sh1-Breakup'!AF27)</f>
        <v>2527.47</v>
      </c>
      <c r="F81" s="3">
        <f>SUM('Sh1-Breakup'!AG27)</f>
        <v>13552</v>
      </c>
      <c r="G81" s="3">
        <f>SUM('Sh1-Breakup'!AH27)</f>
        <v>4588</v>
      </c>
      <c r="H81" s="3">
        <f>SUM('Sh1-Breakup'!AJ27)</f>
        <v>580</v>
      </c>
      <c r="I81" s="3">
        <f>SUM('Sh1-Breakup'!AK27)</f>
        <v>580</v>
      </c>
      <c r="J81" s="3">
        <f>SUM('Sh1-Breakup'!AL27)</f>
        <v>533</v>
      </c>
      <c r="K81" s="369">
        <f>SUM('Sh1-Breakup'!AM27)</f>
        <v>817.61</v>
      </c>
      <c r="L81" s="3">
        <f>SUM('Sh1-Breakup'!AN27)</f>
        <v>309</v>
      </c>
      <c r="M81" s="461">
        <f>SUM('Sh1-Breakup'!AO27)</f>
        <v>448.02</v>
      </c>
      <c r="N81" s="3">
        <f>SUM('Sh1-Breakup'!AP27)</f>
        <v>2285</v>
      </c>
      <c r="O81" s="369">
        <f>SUM('Sh1-Breakup'!AW27)</f>
        <v>18.240850059031878</v>
      </c>
      <c r="P81" s="369">
        <f>SUM('Sh1-Breakup'!AX27)</f>
        <v>17.726026421678593</v>
      </c>
      <c r="Q81" s="369">
        <f>SUM('Sh1-Breakup'!AY27)</f>
        <v>16.860979929161747</v>
      </c>
      <c r="R81" s="3">
        <f>SUM('Sh1-Breakup'!AZ27)</f>
        <v>567</v>
      </c>
      <c r="S81" s="369">
        <f>SUM('Sh1-Breakup'!BA27)</f>
        <v>1.4499029126213592</v>
      </c>
      <c r="T81" s="369">
        <f>SUM('Sh1-Breakup'!BB27)</f>
        <v>5.799611650485437</v>
      </c>
      <c r="U81" s="3">
        <f>SUM('Sh1-Breakup'!BC27)</f>
        <v>0</v>
      </c>
      <c r="V81" s="351"/>
      <c r="W81" s="2"/>
      <c r="X81" s="2"/>
      <c r="Y81" s="330"/>
    </row>
    <row r="82" spans="1:25" ht="18" customHeight="1" thickBot="1">
      <c r="A82" s="4"/>
      <c r="B82" s="4"/>
      <c r="C82" s="4" t="s">
        <v>96</v>
      </c>
      <c r="D82" s="4">
        <f>SUM('Sh1-Breakup'!BG27)</f>
        <v>1613</v>
      </c>
      <c r="E82" s="370">
        <f>SUM('Sh1-Breakup'!BH27)</f>
        <v>2407.108</v>
      </c>
      <c r="F82" s="4">
        <f>SUM('Sh1-Breakup'!BI27)</f>
        <v>12904</v>
      </c>
      <c r="G82" s="4">
        <f>SUM('Sh1-Breakup'!BJ27)</f>
        <v>19482</v>
      </c>
      <c r="H82" s="4">
        <f>SUM('Sh1-Breakup'!BL27)</f>
        <v>3433</v>
      </c>
      <c r="I82" s="4">
        <f>SUM('Sh1-Breakup'!BM27)</f>
        <v>1519</v>
      </c>
      <c r="J82" s="4">
        <f>SUM('Sh1-Breakup'!BN27)</f>
        <v>667</v>
      </c>
      <c r="K82" s="370">
        <f>SUM('Sh1-Breakup'!BO27)</f>
        <v>891.22</v>
      </c>
      <c r="L82" s="4">
        <f>SUM('Sh1-Breakup'!BP27)</f>
        <v>404</v>
      </c>
      <c r="M82" s="465">
        <f>SUM('Sh1-Breakup'!BQ27)</f>
        <v>601.96</v>
      </c>
      <c r="N82" s="4">
        <f>SUM('Sh1-Breakup'!BR27)</f>
        <v>3636</v>
      </c>
      <c r="O82" s="370">
        <f>SUM('Sh1-Breakup'!BY27)</f>
        <v>25.04649721016739</v>
      </c>
      <c r="P82" s="370">
        <f>SUM('Sh1-Breakup'!BZ27)</f>
        <v>25.00760248397662</v>
      </c>
      <c r="Q82" s="370">
        <f>SUM('Sh1-Breakup'!CA27)</f>
        <v>28.17730936143831</v>
      </c>
      <c r="R82" s="4">
        <f>SUM('Sh1-Breakup'!CB27)</f>
        <v>0</v>
      </c>
      <c r="S82" s="370">
        <f>SUM('Sh1-Breakup'!CC27)</f>
        <v>1.49</v>
      </c>
      <c r="T82" s="476">
        <f>SUM('Sh1-Breakup'!CD27)</f>
        <v>5.96</v>
      </c>
      <c r="U82" s="4">
        <f>SUM('Sh1-Breakup'!CE27)</f>
        <v>0</v>
      </c>
      <c r="V82" s="352"/>
      <c r="W82" s="5"/>
      <c r="X82" s="5"/>
      <c r="Y82" s="353"/>
    </row>
    <row r="83" spans="1:25" ht="18" customHeight="1" thickBot="1">
      <c r="A83" s="338"/>
      <c r="B83" s="341"/>
      <c r="C83" s="337" t="s">
        <v>95</v>
      </c>
      <c r="D83" s="341">
        <f>SUM('Sh1-Breakup'!CI27)</f>
        <v>4032</v>
      </c>
      <c r="E83" s="372">
        <f>SUM('Sh1-Breakup'!CJ27)</f>
        <v>6017.768</v>
      </c>
      <c r="F83" s="341">
        <f>SUM('Sh1-Breakup'!CK27)</f>
        <v>32256</v>
      </c>
      <c r="G83" s="341">
        <f>SUM('Sh1-Breakup'!CL27)</f>
        <v>26193</v>
      </c>
      <c r="H83" s="341">
        <f>SUM(H80:H82)</f>
        <v>4578</v>
      </c>
      <c r="I83" s="341">
        <f>SUM(I80:I82)</f>
        <v>2386</v>
      </c>
      <c r="J83" s="341">
        <f>SUM('Sh1-Breakup'!CP27)</f>
        <v>1391</v>
      </c>
      <c r="K83" s="372">
        <f>SUM('Sh1-Breakup'!CQ27)</f>
        <v>2119.69</v>
      </c>
      <c r="L83" s="341">
        <f>SUM('Sh1-Breakup'!CR27)</f>
        <v>904</v>
      </c>
      <c r="M83" s="456">
        <f>SUM('Sh1-Breakup'!CS27)</f>
        <v>1460.8400000000001</v>
      </c>
      <c r="N83" s="341">
        <f>SUM('Sh1-Breakup'!CT27)</f>
        <v>7449</v>
      </c>
      <c r="O83" s="372">
        <f>SUM('Sh1-Breakup'!DA27)</f>
        <v>22.42063492063492</v>
      </c>
      <c r="P83" s="372">
        <f>SUM('Sh1-Breakup'!DB27)</f>
        <v>24.27544564695748</v>
      </c>
      <c r="Q83" s="372">
        <f>SUM('Sh1-Breakup'!DC27)</f>
        <v>23.093377976190478</v>
      </c>
      <c r="R83" s="341">
        <f>SUM('Sh1-Breakup'!DD27)</f>
        <v>1067</v>
      </c>
      <c r="S83" s="372">
        <f>SUM('Sh1-Breakup'!DE27)</f>
        <v>1.6159734513274338</v>
      </c>
      <c r="T83" s="372">
        <f>SUM('Sh1-Breakup'!DF27)</f>
        <v>6.463893805309735</v>
      </c>
      <c r="U83" s="341">
        <f>SUM('Sh1-Breakup'!DG27)</f>
        <v>0</v>
      </c>
      <c r="V83" s="8"/>
      <c r="W83" s="355"/>
      <c r="X83" s="355"/>
      <c r="Y83" s="356"/>
    </row>
    <row r="84" spans="1:25" ht="18" customHeight="1" thickBot="1">
      <c r="A84" s="338"/>
      <c r="B84" s="341"/>
      <c r="C84" s="337"/>
      <c r="D84" s="341"/>
      <c r="E84" s="341"/>
      <c r="F84" s="341"/>
      <c r="G84" s="341"/>
      <c r="H84" s="341"/>
      <c r="I84" s="341"/>
      <c r="J84" s="341"/>
      <c r="K84" s="372"/>
      <c r="L84" s="341"/>
      <c r="M84" s="372"/>
      <c r="N84" s="341"/>
      <c r="O84" s="372"/>
      <c r="P84" s="372"/>
      <c r="Q84" s="372"/>
      <c r="R84" s="341"/>
      <c r="S84" s="341"/>
      <c r="T84" s="341"/>
      <c r="U84" s="345"/>
      <c r="V84" s="8"/>
      <c r="W84" s="355"/>
      <c r="X84" s="355"/>
      <c r="Y84" s="356"/>
    </row>
    <row r="85" spans="1:25" ht="18" customHeight="1" thickBot="1">
      <c r="A85" s="1587" t="s">
        <v>243</v>
      </c>
      <c r="B85" s="1588"/>
      <c r="C85" s="1589"/>
      <c r="D85" s="341">
        <f>SUM(D83+D78+D73+D68+D63)</f>
        <v>21730</v>
      </c>
      <c r="E85" s="456">
        <f>SUM(E83+E78+E73+E68+E63)</f>
        <v>31013.658000000007</v>
      </c>
      <c r="F85" s="341">
        <f>SUM(F83+F78+F73+F68+F63)</f>
        <v>173840</v>
      </c>
      <c r="G85" s="341">
        <f>SUM('Sh1-Breakup'!CL28)</f>
        <v>66061</v>
      </c>
      <c r="H85" s="95">
        <f>SUM(H63+H68+H73+H78+H83)</f>
        <v>8201</v>
      </c>
      <c r="I85" s="21">
        <f>SUM('Sh1-Breakup'!CO28)</f>
        <v>5039</v>
      </c>
      <c r="J85" s="341">
        <f>SUM('Sh1-Breakup'!CP28)</f>
        <v>3443</v>
      </c>
      <c r="K85" s="456">
        <f>SUM('Sh1-Breakup'!CQ28)</f>
        <v>5516.389999999999</v>
      </c>
      <c r="L85" s="459">
        <f>SUM('Sh1-Breakup'!CR28)</f>
        <v>2231</v>
      </c>
      <c r="M85" s="456">
        <f>SUM('Sh1-Breakup'!CS28)</f>
        <v>3991.5200000000004</v>
      </c>
      <c r="N85" s="341">
        <f>SUM('Sh1-Breakup'!CT28)</f>
        <v>16286</v>
      </c>
      <c r="O85" s="456">
        <f>SUM('Sh1-Breakup'!DA28)</f>
        <v>10.266912103083294</v>
      </c>
      <c r="P85" s="456">
        <f>SUM('Sh1-Breakup'!DB28)</f>
        <v>12.870200606455388</v>
      </c>
      <c r="Q85" s="372">
        <f>SUM('Sh1-Breakup'!DC28)</f>
        <v>9.368384721583064</v>
      </c>
      <c r="R85" s="21">
        <f>SUM('Sh1-Breakup'!DD28)</f>
        <v>1984</v>
      </c>
      <c r="S85" s="32">
        <f>SUM('Sh1-Breakup'!DE28)</f>
        <v>1.789116987897804</v>
      </c>
      <c r="T85" s="32">
        <f>SUM('Sh1-Breakup'!DF28)</f>
        <v>7.156467951591216</v>
      </c>
      <c r="U85" s="95">
        <f>SUM('Sh1-Breakup'!DG28)</f>
        <v>0</v>
      </c>
      <c r="V85" s="357"/>
      <c r="W85" s="357"/>
      <c r="X85" s="604"/>
      <c r="Y85" s="357"/>
    </row>
    <row r="86" spans="1:25" ht="18" customHeight="1" thickBot="1">
      <c r="A86" s="1587"/>
      <c r="B86" s="1588"/>
      <c r="C86" s="1589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9"/>
      <c r="V86" s="358"/>
      <c r="W86" s="359"/>
      <c r="X86" s="359"/>
      <c r="Y86" s="360"/>
    </row>
    <row r="87" spans="1:25" ht="18" customHeight="1">
      <c r="A87" s="325"/>
      <c r="B87" s="325"/>
      <c r="C87" s="32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391"/>
      <c r="W87" s="391"/>
      <c r="X87" s="391"/>
      <c r="Y87" s="391"/>
    </row>
    <row r="88" spans="1:25" ht="18" customHeight="1">
      <c r="A88" s="325"/>
      <c r="B88" s="325"/>
      <c r="C88" s="32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391"/>
      <c r="W88" s="391"/>
      <c r="X88" s="391"/>
      <c r="Y88" s="391"/>
    </row>
    <row r="89" spans="1:25" ht="18" customHeight="1">
      <c r="A89" s="325"/>
      <c r="B89" s="325"/>
      <c r="C89" s="325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391"/>
      <c r="W89" s="391"/>
      <c r="X89" s="391"/>
      <c r="Y89" s="391"/>
    </row>
    <row r="92" ht="13.5" thickBot="1"/>
    <row r="93" spans="1:25" ht="24" thickBot="1">
      <c r="A93" s="1603" t="s">
        <v>493</v>
      </c>
      <c r="B93" s="1604"/>
      <c r="C93" s="1604"/>
      <c r="D93" s="1604"/>
      <c r="E93" s="1604"/>
      <c r="F93" s="1604"/>
      <c r="G93" s="1604"/>
      <c r="H93" s="1604"/>
      <c r="I93" s="1604"/>
      <c r="J93" s="1604"/>
      <c r="K93" s="1604"/>
      <c r="L93" s="1604"/>
      <c r="M93" s="1604"/>
      <c r="N93" s="1604"/>
      <c r="O93" s="1604"/>
      <c r="P93" s="1604"/>
      <c r="Q93" s="1604"/>
      <c r="R93" s="1604"/>
      <c r="S93" s="1604"/>
      <c r="T93" s="1604"/>
      <c r="U93" s="1604"/>
      <c r="V93" s="1604"/>
      <c r="W93" s="1604"/>
      <c r="X93" s="1604"/>
      <c r="Y93" s="1605"/>
    </row>
    <row r="94" ht="13.5" thickBot="1"/>
    <row r="95" spans="1:25" ht="12.75">
      <c r="A95" s="1505" t="s">
        <v>106</v>
      </c>
      <c r="B95" s="1595" t="s">
        <v>1</v>
      </c>
      <c r="C95" s="1606" t="s">
        <v>84</v>
      </c>
      <c r="D95" s="1419" t="s">
        <v>402</v>
      </c>
      <c r="E95" s="1419"/>
      <c r="F95" s="1419"/>
      <c r="G95" s="1595" t="s">
        <v>4</v>
      </c>
      <c r="H95" s="1595" t="s">
        <v>5</v>
      </c>
      <c r="I95" s="1595" t="s">
        <v>6</v>
      </c>
      <c r="J95" s="1595" t="s">
        <v>7</v>
      </c>
      <c r="K95" s="1595"/>
      <c r="L95" s="1595" t="s">
        <v>371</v>
      </c>
      <c r="M95" s="1595"/>
      <c r="N95" s="1595"/>
      <c r="O95" s="1595" t="s">
        <v>10</v>
      </c>
      <c r="P95" s="1595"/>
      <c r="Q95" s="1595"/>
      <c r="R95" s="1592" t="s">
        <v>14</v>
      </c>
      <c r="S95" s="1595" t="s">
        <v>16</v>
      </c>
      <c r="T95" s="1596" t="s">
        <v>15</v>
      </c>
      <c r="U95" s="1627" t="s">
        <v>85</v>
      </c>
      <c r="V95" s="1623" t="s">
        <v>420</v>
      </c>
      <c r="W95" s="1623" t="s">
        <v>244</v>
      </c>
      <c r="X95" s="1625" t="s">
        <v>245</v>
      </c>
      <c r="Y95" s="1625" t="s">
        <v>247</v>
      </c>
    </row>
    <row r="96" spans="1:25" ht="28.5" customHeight="1">
      <c r="A96" s="1506"/>
      <c r="B96" s="1585"/>
      <c r="C96" s="1607"/>
      <c r="D96" s="1585" t="s">
        <v>2</v>
      </c>
      <c r="E96" s="1585" t="s">
        <v>3</v>
      </c>
      <c r="F96" s="1585" t="s">
        <v>68</v>
      </c>
      <c r="G96" s="1585"/>
      <c r="H96" s="1585"/>
      <c r="I96" s="1585"/>
      <c r="J96" s="1585"/>
      <c r="K96" s="1585"/>
      <c r="L96" s="1585"/>
      <c r="M96" s="1585"/>
      <c r="N96" s="1585"/>
      <c r="O96" s="1585"/>
      <c r="P96" s="1585"/>
      <c r="Q96" s="1585"/>
      <c r="R96" s="1593"/>
      <c r="S96" s="1585"/>
      <c r="T96" s="1597"/>
      <c r="U96" s="1628"/>
      <c r="V96" s="1624"/>
      <c r="W96" s="1624"/>
      <c r="X96" s="1626"/>
      <c r="Y96" s="1626"/>
    </row>
    <row r="97" spans="1:25" ht="12.75">
      <c r="A97" s="1506"/>
      <c r="B97" s="1585"/>
      <c r="C97" s="1607"/>
      <c r="D97" s="1585"/>
      <c r="E97" s="1585"/>
      <c r="F97" s="1585"/>
      <c r="G97" s="1585"/>
      <c r="H97" s="1585"/>
      <c r="I97" s="1585"/>
      <c r="J97" s="1585" t="s">
        <v>8</v>
      </c>
      <c r="K97" s="1585" t="s">
        <v>9</v>
      </c>
      <c r="L97" s="1585" t="s">
        <v>73</v>
      </c>
      <c r="M97" s="1619" t="s">
        <v>9</v>
      </c>
      <c r="N97" s="1585" t="s">
        <v>70</v>
      </c>
      <c r="O97" s="1585" t="s">
        <v>246</v>
      </c>
      <c r="P97" s="1585" t="s">
        <v>12</v>
      </c>
      <c r="Q97" s="1585" t="s">
        <v>72</v>
      </c>
      <c r="R97" s="1593"/>
      <c r="S97" s="1585"/>
      <c r="T97" s="1597"/>
      <c r="U97" s="1628"/>
      <c r="V97" s="1624"/>
      <c r="W97" s="1624"/>
      <c r="X97" s="1626"/>
      <c r="Y97" s="1626"/>
    </row>
    <row r="98" spans="1:25" ht="12.75">
      <c r="A98" s="1506"/>
      <c r="B98" s="1585"/>
      <c r="C98" s="1607"/>
      <c r="D98" s="1585"/>
      <c r="E98" s="1585"/>
      <c r="F98" s="1585"/>
      <c r="G98" s="1585"/>
      <c r="H98" s="1585"/>
      <c r="I98" s="1585"/>
      <c r="J98" s="1585"/>
      <c r="K98" s="1585"/>
      <c r="L98" s="1585"/>
      <c r="M98" s="1619"/>
      <c r="N98" s="1585"/>
      <c r="O98" s="1585"/>
      <c r="P98" s="1585"/>
      <c r="Q98" s="1585"/>
      <c r="R98" s="1593"/>
      <c r="S98" s="1585"/>
      <c r="T98" s="1597"/>
      <c r="U98" s="1628"/>
      <c r="V98" s="1624"/>
      <c r="W98" s="1624"/>
      <c r="X98" s="1626"/>
      <c r="Y98" s="1626"/>
    </row>
    <row r="99" spans="1:25" ht="30" customHeight="1" thickBot="1">
      <c r="A99" s="1507"/>
      <c r="B99" s="1586"/>
      <c r="C99" s="1607"/>
      <c r="D99" s="1586"/>
      <c r="E99" s="1586"/>
      <c r="F99" s="1586"/>
      <c r="G99" s="1586"/>
      <c r="H99" s="1586"/>
      <c r="I99" s="1586"/>
      <c r="J99" s="1586"/>
      <c r="K99" s="1586"/>
      <c r="L99" s="1586"/>
      <c r="M99" s="1620"/>
      <c r="N99" s="1586"/>
      <c r="O99" s="1586"/>
      <c r="P99" s="1586"/>
      <c r="Q99" s="1586"/>
      <c r="R99" s="1594"/>
      <c r="S99" s="1586"/>
      <c r="T99" s="1597"/>
      <c r="U99" s="1629"/>
      <c r="V99" s="1624"/>
      <c r="W99" s="1624"/>
      <c r="X99" s="1626"/>
      <c r="Y99" s="1626"/>
    </row>
    <row r="100" spans="1:25" ht="13.5" thickBot="1">
      <c r="A100" s="338">
        <v>1</v>
      </c>
      <c r="B100" s="341">
        <v>2</v>
      </c>
      <c r="C100" s="341"/>
      <c r="D100" s="341">
        <v>3</v>
      </c>
      <c r="E100" s="341">
        <v>4</v>
      </c>
      <c r="F100" s="341">
        <v>5</v>
      </c>
      <c r="G100" s="341">
        <v>6</v>
      </c>
      <c r="H100" s="341">
        <v>7</v>
      </c>
      <c r="I100" s="341">
        <v>8</v>
      </c>
      <c r="J100" s="341">
        <v>9</v>
      </c>
      <c r="K100" s="341">
        <v>10</v>
      </c>
      <c r="L100" s="341">
        <v>11</v>
      </c>
      <c r="M100" s="341">
        <v>12</v>
      </c>
      <c r="N100" s="341">
        <v>13</v>
      </c>
      <c r="O100" s="341">
        <v>14</v>
      </c>
      <c r="P100" s="341">
        <v>15</v>
      </c>
      <c r="Q100" s="341">
        <v>16</v>
      </c>
      <c r="R100" s="341">
        <v>17</v>
      </c>
      <c r="S100" s="341">
        <v>18</v>
      </c>
      <c r="T100" s="365">
        <v>19</v>
      </c>
      <c r="U100" s="345">
        <v>20</v>
      </c>
      <c r="V100" s="343">
        <v>21</v>
      </c>
      <c r="W100" s="343">
        <v>22</v>
      </c>
      <c r="X100" s="343">
        <v>23</v>
      </c>
      <c r="Y100" s="343">
        <v>24</v>
      </c>
    </row>
    <row r="101" spans="1:25" ht="12.75">
      <c r="A101" s="6"/>
      <c r="B101" s="6"/>
      <c r="C101" s="6"/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1"/>
      <c r="V101" s="354"/>
      <c r="W101" s="6"/>
      <c r="X101" s="6"/>
      <c r="Y101" s="331"/>
    </row>
    <row r="102" spans="1:25" ht="12.75">
      <c r="A102" s="3">
        <v>1</v>
      </c>
      <c r="B102" s="344" t="s">
        <v>251</v>
      </c>
      <c r="C102" s="3" t="s">
        <v>17</v>
      </c>
      <c r="D102" s="3">
        <f>SUM('Sh1-Breakup'!C40)</f>
        <v>532</v>
      </c>
      <c r="E102" s="369">
        <f>SUM('Sh1-Breakup'!D40)</f>
        <v>577.95</v>
      </c>
      <c r="F102" s="3">
        <f>SUM('Sh1-Breakup'!E40)</f>
        <v>4256</v>
      </c>
      <c r="G102" s="3">
        <f>SUM('Sh1-Breakup'!F40)</f>
        <v>0</v>
      </c>
      <c r="H102" s="3">
        <f>SUM('Sh1-Breakup'!H40)</f>
        <v>0</v>
      </c>
      <c r="I102" s="3">
        <f>SUM('Sh1-Breakup'!I40)</f>
        <v>0</v>
      </c>
      <c r="J102" s="3">
        <f>SUM('Sh1-Breakup'!J40)</f>
        <v>21</v>
      </c>
      <c r="K102" s="3">
        <f>SUM('Sh1-Breakup'!K40)</f>
        <v>8.51</v>
      </c>
      <c r="L102" s="3">
        <f>SUM('Sh1-Breakup'!L40)</f>
        <v>0</v>
      </c>
      <c r="M102" s="369">
        <f>SUM('Sh1-Breakup'!M40)</f>
        <v>0</v>
      </c>
      <c r="N102" s="3">
        <f>SUM('Sh1-Breakup'!N40)</f>
        <v>0</v>
      </c>
      <c r="O102" s="369">
        <f>SUM('Sh1-Breakup'!U40)</f>
        <v>0</v>
      </c>
      <c r="P102" s="369">
        <f>SUM('Sh1-Breakup'!V40)</f>
        <v>0</v>
      </c>
      <c r="Q102" s="369">
        <f>SUM('Sh1-Breakup'!W40)</f>
        <v>0</v>
      </c>
      <c r="R102" s="3">
        <f>SUM('Sh1-Breakup'!X40)</f>
        <v>0</v>
      </c>
      <c r="S102" s="369" t="e">
        <f>SUM('Sh1-Breakup'!Y40)</f>
        <v>#DIV/0!</v>
      </c>
      <c r="T102" s="369" t="e">
        <f>SUM('Sh1-Breakup'!Z40)</f>
        <v>#DIV/0!</v>
      </c>
      <c r="U102" s="346">
        <f>SUM('Sh1-Breakup'!AA40)</f>
        <v>0</v>
      </c>
      <c r="V102" s="351"/>
      <c r="W102" s="2"/>
      <c r="X102" s="2"/>
      <c r="Y102" s="330"/>
    </row>
    <row r="103" spans="1:25" ht="12.75">
      <c r="A103" s="3"/>
      <c r="B103" s="3"/>
      <c r="C103" s="3" t="s">
        <v>65</v>
      </c>
      <c r="D103" s="3">
        <f>SUM('Sh1-Breakup'!AE40)</f>
        <v>532</v>
      </c>
      <c r="E103" s="369">
        <f>SUM('Sh1-Breakup'!AF40)</f>
        <v>577.95</v>
      </c>
      <c r="F103" s="3">
        <f>SUM('Sh1-Breakup'!AG40)</f>
        <v>4256</v>
      </c>
      <c r="G103" s="3">
        <f>SUM('Sh1-Breakup'!AH40)</f>
        <v>0</v>
      </c>
      <c r="H103" s="3">
        <f>SUM('Sh1-Breakup'!AJ40)</f>
        <v>0</v>
      </c>
      <c r="I103" s="3">
        <f>SUM('Sh1-Breakup'!AK40)</f>
        <v>0</v>
      </c>
      <c r="J103" s="3">
        <f>SUM('Sh1-Breakup'!AL40)</f>
        <v>0</v>
      </c>
      <c r="K103" s="3">
        <f>SUM('Sh1-Breakup'!AM40)</f>
        <v>0</v>
      </c>
      <c r="L103" s="3">
        <f>SUM('Sh1-Breakup'!AN40)</f>
        <v>0</v>
      </c>
      <c r="M103" s="369">
        <f>SUM('Sh1-Breakup'!AO40)</f>
        <v>0</v>
      </c>
      <c r="N103" s="3">
        <f>SUM('Sh1-Breakup'!AP40)</f>
        <v>0</v>
      </c>
      <c r="O103" s="369">
        <f>SUM('Sh1-Breakup'!AW40)</f>
        <v>0</v>
      </c>
      <c r="P103" s="369">
        <f>SUM('Sh1-Breakup'!AX40)</f>
        <v>0</v>
      </c>
      <c r="Q103" s="369">
        <f>SUM('Sh1-Breakup'!AY40)</f>
        <v>0</v>
      </c>
      <c r="R103" s="3">
        <f>SUM('Sh1-Breakup'!AZ40)</f>
        <v>0</v>
      </c>
      <c r="S103" s="369" t="e">
        <f>SUM('Sh1-Breakup'!BA40)</f>
        <v>#DIV/0!</v>
      </c>
      <c r="T103" s="369" t="e">
        <f>SUM('Sh1-Breakup'!BB40)</f>
        <v>#DIV/0!</v>
      </c>
      <c r="U103" s="346">
        <f>SUM('Sh1-Breakup'!BC40)</f>
        <v>0</v>
      </c>
      <c r="V103" s="351"/>
      <c r="W103" s="2"/>
      <c r="X103" s="2"/>
      <c r="Y103" s="330"/>
    </row>
    <row r="104" spans="1:25" ht="12.75">
      <c r="A104" s="3"/>
      <c r="B104" s="3"/>
      <c r="C104" s="3" t="s">
        <v>96</v>
      </c>
      <c r="D104" s="3">
        <f>SUM('Sh1-Breakup'!BG40)</f>
        <v>709</v>
      </c>
      <c r="E104" s="369">
        <f>SUM('Sh1-Breakup'!BH40)</f>
        <v>770.61</v>
      </c>
      <c r="F104" s="3">
        <f>SUM('Sh1-Breakup'!BI40)</f>
        <v>5672</v>
      </c>
      <c r="G104" s="3">
        <f>SUM('Sh1-Breakup'!BJ40)</f>
        <v>0</v>
      </c>
      <c r="H104" s="3">
        <f>SUM('Sh1-Breakup'!BL40)</f>
        <v>0</v>
      </c>
      <c r="I104" s="3">
        <f>SUM('Sh1-Breakup'!BM40)</f>
        <v>0</v>
      </c>
      <c r="J104" s="3">
        <f>SUM('Sh1-Breakup'!BN40)</f>
        <v>0</v>
      </c>
      <c r="K104" s="3">
        <f>SUM('Sh1-Breakup'!BO40)</f>
        <v>0</v>
      </c>
      <c r="L104" s="3">
        <f>SUM('Sh1-Breakup'!BP40)</f>
        <v>0</v>
      </c>
      <c r="M104" s="369">
        <f>SUM('Sh1-Breakup'!BQ40)</f>
        <v>0</v>
      </c>
      <c r="N104" s="3">
        <f>SUM('Sh1-Breakup'!BR40)</f>
        <v>0</v>
      </c>
      <c r="O104" s="369">
        <f>SUM('Sh1-Breakup'!BY40)</f>
        <v>0</v>
      </c>
      <c r="P104" s="369">
        <f>SUM('Sh1-Breakup'!BZ40)</f>
        <v>0</v>
      </c>
      <c r="Q104" s="369">
        <f>SUM('Sh1-Breakup'!CA40)</f>
        <v>0</v>
      </c>
      <c r="R104" s="3">
        <f>SUM('Sh1-Breakup'!CB40)</f>
        <v>0</v>
      </c>
      <c r="S104" s="369" t="e">
        <f>SUM('Sh1-Breakup'!CC40)</f>
        <v>#DIV/0!</v>
      </c>
      <c r="T104" s="369" t="e">
        <f>SUM('Sh1-Breakup'!CD40)</f>
        <v>#DIV/0!</v>
      </c>
      <c r="U104" s="346">
        <f>SUM('Sh1-Breakup'!CE40)</f>
        <v>0</v>
      </c>
      <c r="V104" s="351"/>
      <c r="W104" s="2"/>
      <c r="X104" s="2"/>
      <c r="Y104" s="330"/>
    </row>
    <row r="105" spans="1:25" ht="12.75">
      <c r="A105" s="76"/>
      <c r="B105" s="76"/>
      <c r="C105" s="378" t="s">
        <v>95</v>
      </c>
      <c r="D105" s="76">
        <f>SUM('Sh1-Breakup'!CI40)</f>
        <v>1773</v>
      </c>
      <c r="E105" s="88">
        <f>SUM('Sh1-Breakup'!CJ40)</f>
        <v>1926.5100000000002</v>
      </c>
      <c r="F105" s="76">
        <f>SUM('Sh1-Breakup'!CK40)</f>
        <v>14184</v>
      </c>
      <c r="G105" s="76">
        <f>SUM('Sh1-Breakup'!CL40)</f>
        <v>0</v>
      </c>
      <c r="H105" s="76">
        <f>SUM(H102:H104)</f>
        <v>0</v>
      </c>
      <c r="I105" s="76">
        <f>SUM(I102:I104)</f>
        <v>0</v>
      </c>
      <c r="J105" s="76">
        <f>SUM('Sh1-Breakup'!CP40)</f>
        <v>21</v>
      </c>
      <c r="K105" s="76">
        <f>SUM('Sh1-Breakup'!CQ40)</f>
        <v>8.51</v>
      </c>
      <c r="L105" s="76">
        <f>SUM('Sh1-Breakup'!CR40)</f>
        <v>0</v>
      </c>
      <c r="M105" s="88">
        <f>SUM('Sh1-Breakup'!CS40)</f>
        <v>0</v>
      </c>
      <c r="N105" s="76">
        <f>SUM('Sh1-Breakup'!CT40)</f>
        <v>0</v>
      </c>
      <c r="O105" s="88">
        <f>SUM('Sh1-Breakup'!DA40)</f>
        <v>0</v>
      </c>
      <c r="P105" s="88">
        <f>SUM('Sh1-Breakup'!DB40)</f>
        <v>0</v>
      </c>
      <c r="Q105" s="88">
        <f>SUM('Sh1-Breakup'!DC40)</f>
        <v>0</v>
      </c>
      <c r="R105" s="76">
        <f>SUM('Sh1-Breakup'!DD40)</f>
        <v>0</v>
      </c>
      <c r="S105" s="88">
        <f>SUM('Sh1-Breakup'!DE40)</f>
        <v>0</v>
      </c>
      <c r="T105" s="88">
        <f>SUM('Sh1-Breakup'!DF40)</f>
        <v>0</v>
      </c>
      <c r="U105" s="371">
        <f>SUM('Sh1-Breakup'!DG40)</f>
        <v>0</v>
      </c>
      <c r="V105" s="381" t="e">
        <f>SUM(#REF!)</f>
        <v>#REF!</v>
      </c>
      <c r="W105" s="140">
        <v>0</v>
      </c>
      <c r="X105" s="140" t="e">
        <f>SUM(#REF!)</f>
        <v>#REF!</v>
      </c>
      <c r="Y105" s="382" t="e">
        <f>SUM(#REF!)</f>
        <v>#REF!</v>
      </c>
    </row>
    <row r="106" spans="1:25" ht="12.75">
      <c r="A106" s="3"/>
      <c r="B106" s="3"/>
      <c r="C106" s="2"/>
      <c r="D106" s="3"/>
      <c r="E106" s="77"/>
      <c r="F106" s="2"/>
      <c r="G106" s="2"/>
      <c r="H106" s="2"/>
      <c r="I106" s="2"/>
      <c r="J106" s="2"/>
      <c r="K106" s="2"/>
      <c r="L106" s="2"/>
      <c r="M106" s="77"/>
      <c r="N106" s="2"/>
      <c r="O106" s="77"/>
      <c r="P106" s="77"/>
      <c r="Q106" s="77"/>
      <c r="R106" s="2"/>
      <c r="S106" s="2"/>
      <c r="T106" s="2"/>
      <c r="U106" s="115"/>
      <c r="V106" s="351"/>
      <c r="W106" s="2"/>
      <c r="X106" s="2"/>
      <c r="Y106" s="330"/>
    </row>
    <row r="107" spans="1:25" ht="12.75">
      <c r="A107" s="3">
        <v>2</v>
      </c>
      <c r="B107" s="29" t="s">
        <v>35</v>
      </c>
      <c r="C107" s="3" t="s">
        <v>17</v>
      </c>
      <c r="D107" s="3">
        <f>SUM('Sh1-Breakup'!C41)</f>
        <v>1247</v>
      </c>
      <c r="E107" s="369">
        <f>SUM('Sh1-Breakup'!D41)</f>
        <v>1769.48</v>
      </c>
      <c r="F107" s="3">
        <f>SUM('Sh1-Breakup'!E41)</f>
        <v>9976</v>
      </c>
      <c r="G107" s="3">
        <f>SUM('Sh1-Breakup'!F41)</f>
        <v>15260</v>
      </c>
      <c r="H107" s="3">
        <f>SUM('Sh1-Breakup'!H41)</f>
        <v>0</v>
      </c>
      <c r="I107" s="3">
        <f>SUM('Sh1-Breakup'!I41)</f>
        <v>0</v>
      </c>
      <c r="J107" s="3">
        <f>SUM('Sh1-Breakup'!J41)</f>
        <v>1555</v>
      </c>
      <c r="K107" s="369">
        <f>SUM('Sh1-Breakup'!K41)</f>
        <v>680.33</v>
      </c>
      <c r="L107" s="3">
        <f>SUM('Sh1-Breakup'!L41)</f>
        <v>409</v>
      </c>
      <c r="M107" s="522">
        <f>SUM('Sh1-Breakup'!M41)</f>
        <v>373.57</v>
      </c>
      <c r="N107" s="3">
        <f>SUM('Sh1-Breakup'!N41)</f>
        <v>1067</v>
      </c>
      <c r="O107" s="522">
        <f>SUM('Sh1-Breakup'!U41)</f>
        <v>32.79871692060946</v>
      </c>
      <c r="P107" s="369">
        <f>SUM('Sh1-Breakup'!V41)</f>
        <v>21.11185206953455</v>
      </c>
      <c r="Q107" s="369">
        <f>SUM('Sh1-Breakup'!W41)</f>
        <v>10.695669607056937</v>
      </c>
      <c r="R107" s="3">
        <f>SUM('Sh1-Breakup'!X41)</f>
        <v>0</v>
      </c>
      <c r="S107" s="369">
        <f>SUM('Sh1-Breakup'!Y41)</f>
        <v>0.9133740831295843</v>
      </c>
      <c r="T107" s="369">
        <f>SUM('Sh1-Breakup'!Z41)</f>
        <v>3.6534963325183374</v>
      </c>
      <c r="U107" s="346">
        <f>SUM('Sh1-Breakup'!AA41)</f>
        <v>0</v>
      </c>
      <c r="V107" s="351"/>
      <c r="W107" s="2"/>
      <c r="X107" s="2"/>
      <c r="Y107" s="330"/>
    </row>
    <row r="108" spans="1:25" ht="12.75">
      <c r="A108" s="3"/>
      <c r="B108" s="3"/>
      <c r="C108" s="3" t="s">
        <v>65</v>
      </c>
      <c r="D108" s="3">
        <f>SUM('Sh1-Breakup'!AE41)</f>
        <v>1530</v>
      </c>
      <c r="E108" s="369">
        <f>SUM('Sh1-Breakup'!AF41)</f>
        <v>2171.65</v>
      </c>
      <c r="F108" s="3">
        <f>SUM('Sh1-Breakup'!AG41)</f>
        <v>12240</v>
      </c>
      <c r="G108" s="3">
        <f>SUM('Sh1-Breakup'!AH41)</f>
        <v>9936</v>
      </c>
      <c r="H108" s="3">
        <f>SUM('Sh1-Breakup'!AJ41)</f>
        <v>0</v>
      </c>
      <c r="I108" s="3">
        <f>SUM('Sh1-Breakup'!AK41)</f>
        <v>0</v>
      </c>
      <c r="J108" s="3">
        <f>SUM('Sh1-Breakup'!AL41)</f>
        <v>329</v>
      </c>
      <c r="K108" s="369">
        <f>SUM('Sh1-Breakup'!AM41)</f>
        <v>275.83</v>
      </c>
      <c r="L108" s="3">
        <f>SUM('Sh1-Breakup'!AN41)</f>
        <v>329</v>
      </c>
      <c r="M108" s="522">
        <f>SUM('Sh1-Breakup'!AO41)</f>
        <v>275.83</v>
      </c>
      <c r="N108" s="3">
        <f>SUM('Sh1-Breakup'!AP41)</f>
        <v>788</v>
      </c>
      <c r="O108" s="522">
        <f>SUM('Sh1-Breakup'!AW41)</f>
        <v>21.50326797385621</v>
      </c>
      <c r="P108" s="369">
        <f>SUM('Sh1-Breakup'!AX41)</f>
        <v>12.701402159648193</v>
      </c>
      <c r="Q108" s="369">
        <f>SUM('Sh1-Breakup'!AY41)</f>
        <v>6.4379084967320255</v>
      </c>
      <c r="R108" s="3">
        <f>SUM('Sh1-Breakup'!AZ41)</f>
        <v>514</v>
      </c>
      <c r="S108" s="369">
        <f>SUM('Sh1-Breakup'!BA41)</f>
        <v>0.8383890577507598</v>
      </c>
      <c r="T108" s="369">
        <f>SUM('Sh1-Breakup'!BB41)</f>
        <v>3.353556231003039</v>
      </c>
      <c r="U108" s="346">
        <f>SUM('Sh1-Breakup'!BC41)</f>
        <v>0</v>
      </c>
      <c r="V108" s="351"/>
      <c r="W108" s="2"/>
      <c r="X108" s="2"/>
      <c r="Y108" s="330"/>
    </row>
    <row r="109" spans="1:25" ht="12.75">
      <c r="A109" s="3"/>
      <c r="B109" s="3"/>
      <c r="C109" s="3" t="s">
        <v>96</v>
      </c>
      <c r="D109" s="3">
        <f>SUM('Sh1-Breakup'!BG41)</f>
        <v>2041</v>
      </c>
      <c r="E109" s="369">
        <f>SUM('Sh1-Breakup'!BH41)</f>
        <v>2895.53</v>
      </c>
      <c r="F109" s="3">
        <f>SUM('Sh1-Breakup'!BI41)</f>
        <v>16328</v>
      </c>
      <c r="G109" s="3">
        <f>SUM('Sh1-Breakup'!BJ41)</f>
        <v>22432</v>
      </c>
      <c r="H109" s="3">
        <f>SUM('Sh1-Breakup'!BL41)</f>
        <v>0</v>
      </c>
      <c r="I109" s="3">
        <f>SUM('Sh1-Breakup'!BM41)</f>
        <v>0</v>
      </c>
      <c r="J109" s="3">
        <f>SUM('Sh1-Breakup'!BN41)</f>
        <v>464</v>
      </c>
      <c r="K109" s="369">
        <f>SUM('Sh1-Breakup'!BO41)</f>
        <v>439.72</v>
      </c>
      <c r="L109" s="3">
        <f>SUM('Sh1-Breakup'!BP41)</f>
        <v>464</v>
      </c>
      <c r="M109" s="522">
        <f>SUM('Sh1-Breakup'!BQ41)</f>
        <v>439.72</v>
      </c>
      <c r="N109" s="3">
        <f>SUM('Sh1-Breakup'!BR41)</f>
        <v>1466</v>
      </c>
      <c r="O109" s="522">
        <f>SUM('Sh1-Breakup'!BY41)</f>
        <v>22.73395394414503</v>
      </c>
      <c r="P109" s="369">
        <f>SUM('Sh1-Breakup'!BZ41)</f>
        <v>15.186166263171163</v>
      </c>
      <c r="Q109" s="369">
        <f>SUM('Sh1-Breakup'!CA41)</f>
        <v>8.97844194022538</v>
      </c>
      <c r="R109" s="3">
        <f>SUM('Sh1-Breakup'!CB41)</f>
        <v>1000</v>
      </c>
      <c r="S109" s="369">
        <f>SUM('Sh1-Breakup'!CC41)</f>
        <v>0.9476724137931035</v>
      </c>
      <c r="T109" s="369">
        <f>SUM('Sh1-Breakup'!CD41)</f>
        <v>3.790689655172414</v>
      </c>
      <c r="U109" s="346">
        <f>SUM('Sh1-Breakup'!CE41)</f>
        <v>0</v>
      </c>
      <c r="V109" s="351"/>
      <c r="W109" s="2"/>
      <c r="X109" s="2"/>
      <c r="Y109" s="330"/>
    </row>
    <row r="110" spans="1:25" ht="12.75">
      <c r="A110" s="76"/>
      <c r="B110" s="76"/>
      <c r="C110" s="378" t="s">
        <v>95</v>
      </c>
      <c r="D110" s="76">
        <f>SUM('Sh1-Breakup'!CI41)</f>
        <v>4818</v>
      </c>
      <c r="E110" s="88">
        <f>SUM('Sh1-Breakup'!CJ41)</f>
        <v>6836.66</v>
      </c>
      <c r="F110" s="76">
        <f>SUM('Sh1-Breakup'!CK41)</f>
        <v>38544</v>
      </c>
      <c r="G110" s="76">
        <f>SUM('Sh1-Breakup'!CL41)</f>
        <v>47628</v>
      </c>
      <c r="H110" s="76">
        <f>SUM(H107:H109)</f>
        <v>0</v>
      </c>
      <c r="I110" s="76">
        <f>SUM(I107:I109)</f>
        <v>0</v>
      </c>
      <c r="J110" s="76">
        <f>SUM('Sh1-Breakup'!CP41)</f>
        <v>2348</v>
      </c>
      <c r="K110" s="88">
        <f>SUM('Sh1-Breakup'!CQ41)</f>
        <v>1395.88</v>
      </c>
      <c r="L110" s="76">
        <f>SUM('Sh1-Breakup'!CR41)</f>
        <v>1202</v>
      </c>
      <c r="M110" s="87">
        <f>SUM('Sh1-Breakup'!CS41)</f>
        <v>1089.12</v>
      </c>
      <c r="N110" s="76">
        <f>SUM('Sh1-Breakup'!CT41)</f>
        <v>3321</v>
      </c>
      <c r="O110" s="87">
        <f>SUM('Sh1-Breakup'!DA41)</f>
        <v>24.948111249481112</v>
      </c>
      <c r="P110" s="88">
        <f>SUM('Sh1-Breakup'!DB41)</f>
        <v>15.930585987894672</v>
      </c>
      <c r="Q110" s="88">
        <f>SUM('Sh1-Breakup'!DC41)</f>
        <v>8.61612702366127</v>
      </c>
      <c r="R110" s="76">
        <f>SUM('Sh1-Breakup'!DD41)</f>
        <v>1514</v>
      </c>
      <c r="S110" s="88">
        <f>SUM('Sh1-Breakup'!DE41)</f>
        <v>0.9060898502495839</v>
      </c>
      <c r="T110" s="88">
        <f>SUM('Sh1-Breakup'!DF41)</f>
        <v>3.6243594009983355</v>
      </c>
      <c r="U110" s="371">
        <f>SUM('Sh1-Breakup'!DG41)</f>
        <v>0</v>
      </c>
      <c r="V110" s="381" t="e">
        <f>SUM(#REF!)</f>
        <v>#REF!</v>
      </c>
      <c r="W110" s="140">
        <v>0</v>
      </c>
      <c r="X110" s="140" t="e">
        <f>SUM(#REF!)</f>
        <v>#REF!</v>
      </c>
      <c r="Y110" s="382" t="e">
        <f>SUM(#REF!)</f>
        <v>#REF!</v>
      </c>
    </row>
    <row r="111" spans="1:25" ht="12.75">
      <c r="A111" s="3"/>
      <c r="B111" s="3"/>
      <c r="C111" s="2"/>
      <c r="D111" s="3"/>
      <c r="E111" s="77"/>
      <c r="F111" s="2"/>
      <c r="G111" s="2"/>
      <c r="H111" s="2"/>
      <c r="I111" s="2"/>
      <c r="J111" s="2"/>
      <c r="K111" s="2"/>
      <c r="L111" s="2"/>
      <c r="M111" s="77"/>
      <c r="N111" s="2"/>
      <c r="O111" s="77"/>
      <c r="P111" s="77"/>
      <c r="Q111" s="77"/>
      <c r="R111" s="2"/>
      <c r="S111" s="2"/>
      <c r="T111" s="2"/>
      <c r="U111" s="115"/>
      <c r="V111" s="351"/>
      <c r="W111" s="2"/>
      <c r="X111" s="2"/>
      <c r="Y111" s="330"/>
    </row>
    <row r="112" spans="1:25" ht="12.75">
      <c r="A112" s="3">
        <v>3</v>
      </c>
      <c r="B112" s="29" t="s">
        <v>36</v>
      </c>
      <c r="C112" s="3" t="s">
        <v>17</v>
      </c>
      <c r="D112" s="3">
        <f>SUM('Sh1-Breakup'!C44)</f>
        <v>405</v>
      </c>
      <c r="E112" s="369">
        <f>SUM('Sh1-Breakup'!D44)</f>
        <v>525.06</v>
      </c>
      <c r="F112" s="3">
        <f>SUM('Sh1-Breakup'!E44)</f>
        <v>3240</v>
      </c>
      <c r="G112" s="3">
        <f>SUM('Sh1-Breakup'!F44)</f>
        <v>2805</v>
      </c>
      <c r="H112" s="3">
        <f>SUM('Sh1-Breakup'!H44)</f>
        <v>761</v>
      </c>
      <c r="I112" s="3">
        <f>SUM('Sh1-Breakup'!I44)</f>
        <v>12</v>
      </c>
      <c r="J112" s="3">
        <f>SUM('Sh1-Breakup'!J44)</f>
        <v>12</v>
      </c>
      <c r="K112" s="3">
        <f>SUM('Sh1-Breakup'!K44)</f>
        <v>24.14</v>
      </c>
      <c r="L112" s="3">
        <f>SUM('Sh1-Breakup'!L44)</f>
        <v>12</v>
      </c>
      <c r="M112" s="369">
        <f>SUM('Sh1-Breakup'!M44)</f>
        <v>24.14</v>
      </c>
      <c r="N112" s="3">
        <f>SUM('Sh1-Breakup'!N44)</f>
        <v>91</v>
      </c>
      <c r="O112" s="369">
        <f>SUM('Sh1-Breakup'!U44)</f>
        <v>0</v>
      </c>
      <c r="P112" s="369">
        <f>SUM('Sh1-Breakup'!V44)</f>
        <v>4.5975698015464905</v>
      </c>
      <c r="Q112" s="369">
        <f>SUM('Sh1-Breakup'!W44)</f>
        <v>2.808641975308642</v>
      </c>
      <c r="R112" s="3">
        <f>SUM('Sh1-Breakup'!X44)</f>
        <v>0</v>
      </c>
      <c r="S112" s="369">
        <f>SUM('Sh1-Breakup'!Y44)</f>
        <v>2.0116666666666667</v>
      </c>
      <c r="T112" s="369">
        <f>SUM('Sh1-Breakup'!Z44)</f>
        <v>8.046666666666667</v>
      </c>
      <c r="U112" s="346">
        <f>SUM('Sh1-Breakup'!AA44)</f>
        <v>0</v>
      </c>
      <c r="V112" s="351"/>
      <c r="W112" s="2"/>
      <c r="X112" s="2"/>
      <c r="Y112" s="330"/>
    </row>
    <row r="113" spans="1:25" ht="12.75">
      <c r="A113" s="3"/>
      <c r="B113" s="3"/>
      <c r="C113" s="3" t="s">
        <v>65</v>
      </c>
      <c r="D113" s="3">
        <f>SUM('Sh1-Breakup'!AE44)</f>
        <v>405</v>
      </c>
      <c r="E113" s="369">
        <f>SUM('Sh1-Breakup'!AF44)</f>
        <v>525.06</v>
      </c>
      <c r="F113" s="3">
        <f>SUM('Sh1-Breakup'!AG44)</f>
        <v>3240</v>
      </c>
      <c r="G113" s="3">
        <f>SUM('Sh1-Breakup'!AH44)</f>
        <v>6868</v>
      </c>
      <c r="H113" s="3">
        <f>SUM('Sh1-Breakup'!AJ44)</f>
        <v>836</v>
      </c>
      <c r="I113" s="3">
        <f>SUM('Sh1-Breakup'!AK44)</f>
        <v>15</v>
      </c>
      <c r="J113" s="3">
        <f>SUM('Sh1-Breakup'!AL44)</f>
        <v>15</v>
      </c>
      <c r="K113" s="3">
        <f>SUM('Sh1-Breakup'!AM44)</f>
        <v>42.11</v>
      </c>
      <c r="L113" s="3">
        <f>SUM('Sh1-Breakup'!AN44)</f>
        <v>15</v>
      </c>
      <c r="M113" s="369">
        <f>SUM('Sh1-Breakup'!AO44)</f>
        <v>42.11</v>
      </c>
      <c r="N113" s="3">
        <f>SUM('Sh1-Breakup'!AP44)</f>
        <v>138</v>
      </c>
      <c r="O113" s="369">
        <f>SUM('Sh1-Breakup'!AW44)</f>
        <v>3.7037037037037033</v>
      </c>
      <c r="P113" s="369">
        <f>SUM('Sh1-Breakup'!AX44)</f>
        <v>8.02003580543176</v>
      </c>
      <c r="Q113" s="369">
        <f>SUM('Sh1-Breakup'!AY44)</f>
        <v>4.2592592592592595</v>
      </c>
      <c r="R113" s="3">
        <f>SUM('Sh1-Breakup'!AZ44)</f>
        <v>222</v>
      </c>
      <c r="S113" s="369">
        <f>SUM('Sh1-Breakup'!BA44)</f>
        <v>2.8073333333333332</v>
      </c>
      <c r="T113" s="369">
        <f>SUM('Sh1-Breakup'!BB44)</f>
        <v>11.229333333333333</v>
      </c>
      <c r="U113" s="346">
        <f>SUM('Sh1-Breakup'!BC44)</f>
        <v>0</v>
      </c>
      <c r="V113" s="351"/>
      <c r="W113" s="2"/>
      <c r="X113" s="2"/>
      <c r="Y113" s="330"/>
    </row>
    <row r="114" spans="1:25" ht="12.75">
      <c r="A114" s="3"/>
      <c r="B114" s="3"/>
      <c r="C114" s="3" t="s">
        <v>96</v>
      </c>
      <c r="D114" s="3">
        <f>SUM('Sh1-Breakup'!BG44)</f>
        <v>540</v>
      </c>
      <c r="E114" s="369">
        <f>SUM('Sh1-Breakup'!BH44)</f>
        <v>700.08</v>
      </c>
      <c r="F114" s="3">
        <f>SUM('Sh1-Breakup'!BI44)</f>
        <v>4320</v>
      </c>
      <c r="G114" s="3">
        <f>SUM('Sh1-Breakup'!BJ44)</f>
        <v>12609</v>
      </c>
      <c r="H114" s="3">
        <f>SUM('Sh1-Breakup'!BL44)</f>
        <v>957</v>
      </c>
      <c r="I114" s="3">
        <f>SUM('Sh1-Breakup'!BM44)</f>
        <v>35</v>
      </c>
      <c r="J114" s="3">
        <f>SUM('Sh1-Breakup'!BN44)</f>
        <v>35</v>
      </c>
      <c r="K114" s="3">
        <f>SUM('Sh1-Breakup'!BO44)</f>
        <v>77.15</v>
      </c>
      <c r="L114" s="3">
        <f>SUM('Sh1-Breakup'!BP44)</f>
        <v>35</v>
      </c>
      <c r="M114" s="369">
        <f>SUM('Sh1-Breakup'!BQ44)</f>
        <v>77.15</v>
      </c>
      <c r="N114" s="3">
        <f>SUM('Sh1-Breakup'!BR44)</f>
        <v>347</v>
      </c>
      <c r="O114" s="369">
        <f>SUM('Sh1-Breakup'!BY44)</f>
        <v>6.481481481481481</v>
      </c>
      <c r="P114" s="369">
        <f>SUM('Sh1-Breakup'!BZ44)</f>
        <v>11.020169123528738</v>
      </c>
      <c r="Q114" s="369">
        <f>SUM('Sh1-Breakup'!CA44)</f>
        <v>8.032407407407408</v>
      </c>
      <c r="R114" s="3">
        <f>SUM('Sh1-Breakup'!CB44)</f>
        <v>0</v>
      </c>
      <c r="S114" s="369">
        <f>SUM('Sh1-Breakup'!CC44)</f>
        <v>2.2042857142857146</v>
      </c>
      <c r="T114" s="369">
        <f>SUM('Sh1-Breakup'!CD44)</f>
        <v>8.817142857142859</v>
      </c>
      <c r="U114" s="346">
        <f>SUM('Sh1-Breakup'!CE44)</f>
        <v>0</v>
      </c>
      <c r="V114" s="351"/>
      <c r="W114" s="2"/>
      <c r="X114" s="2"/>
      <c r="Y114" s="330"/>
    </row>
    <row r="115" spans="1:25" ht="12.75">
      <c r="A115" s="76"/>
      <c r="B115" s="76"/>
      <c r="C115" s="378" t="s">
        <v>95</v>
      </c>
      <c r="D115" s="76">
        <f>SUM('Sh1-Breakup'!CI44)</f>
        <v>1350</v>
      </c>
      <c r="E115" s="88">
        <f>SUM('Sh1-Breakup'!CJ44)</f>
        <v>1750.1999999999998</v>
      </c>
      <c r="F115" s="76">
        <f>SUM('Sh1-Breakup'!CK44)</f>
        <v>10800</v>
      </c>
      <c r="G115" s="76">
        <f>SUM('Sh1-Breakup'!CL44)</f>
        <v>22282</v>
      </c>
      <c r="H115" s="76">
        <f>SUM(H112:H114)</f>
        <v>2554</v>
      </c>
      <c r="I115" s="76">
        <f>SUM(I112:I114)</f>
        <v>62</v>
      </c>
      <c r="J115" s="76">
        <f>SUM('Sh1-Breakup'!CP44)</f>
        <v>62</v>
      </c>
      <c r="K115" s="76">
        <f>SUM('Sh1-Breakup'!CQ44)</f>
        <v>143.4</v>
      </c>
      <c r="L115" s="76">
        <f>SUM('Sh1-Breakup'!CR44)</f>
        <v>62</v>
      </c>
      <c r="M115" s="88">
        <f>SUM('Sh1-Breakup'!CS44)</f>
        <v>143.4</v>
      </c>
      <c r="N115" s="76">
        <f>SUM('Sh1-Breakup'!CT44)</f>
        <v>576</v>
      </c>
      <c r="O115" s="88">
        <f>SUM('Sh1-Breakup'!DA44)</f>
        <v>4.592592592592593</v>
      </c>
      <c r="P115" s="88">
        <f>SUM('Sh1-Breakup'!DB44)</f>
        <v>8.193349331504972</v>
      </c>
      <c r="Q115" s="88">
        <f>SUM('Sh1-Breakup'!DC44)</f>
        <v>5.333333333333334</v>
      </c>
      <c r="R115" s="76">
        <f>SUM('Sh1-Breakup'!DD44)</f>
        <v>222</v>
      </c>
      <c r="S115" s="88">
        <f>SUM('Sh1-Breakup'!DE44)</f>
        <v>2.3129032258064517</v>
      </c>
      <c r="T115" s="88">
        <f>SUM('Sh1-Breakup'!DF44)</f>
        <v>9.251612903225807</v>
      </c>
      <c r="U115" s="371">
        <f>SUM('Sh1-Breakup'!DG44)</f>
        <v>0</v>
      </c>
      <c r="V115" s="383" t="e">
        <f>SUM(#REF!)</f>
        <v>#REF!</v>
      </c>
      <c r="W115" s="140">
        <v>0</v>
      </c>
      <c r="X115" s="140" t="e">
        <f>SUM(#REF!)</f>
        <v>#REF!</v>
      </c>
      <c r="Y115" s="382" t="e">
        <f>SUM(#REF!)</f>
        <v>#REF!</v>
      </c>
    </row>
    <row r="116" spans="1:25" ht="12.75">
      <c r="A116" s="3"/>
      <c r="B116" s="3"/>
      <c r="C116" s="2"/>
      <c r="D116" s="3"/>
      <c r="E116" s="77"/>
      <c r="F116" s="2"/>
      <c r="G116" s="2"/>
      <c r="H116" s="2"/>
      <c r="I116" s="2"/>
      <c r="J116" s="2"/>
      <c r="K116" s="2"/>
      <c r="L116" s="2"/>
      <c r="M116" s="77"/>
      <c r="N116" s="2"/>
      <c r="O116" s="77"/>
      <c r="P116" s="77"/>
      <c r="Q116" s="77"/>
      <c r="R116" s="2"/>
      <c r="S116" s="2"/>
      <c r="T116" s="2"/>
      <c r="U116" s="115"/>
      <c r="V116" s="351"/>
      <c r="W116" s="2"/>
      <c r="X116" s="2"/>
      <c r="Y116" s="330"/>
    </row>
    <row r="117" spans="1:25" ht="12.75">
      <c r="A117" s="3">
        <v>4</v>
      </c>
      <c r="B117" s="29" t="s">
        <v>37</v>
      </c>
      <c r="C117" s="3" t="s">
        <v>17</v>
      </c>
      <c r="D117" s="3">
        <f>SUM('Sh1-Breakup'!C45)</f>
        <v>340</v>
      </c>
      <c r="E117" s="369">
        <f>SUM('Sh1-Breakup'!D45)</f>
        <v>455.51</v>
      </c>
      <c r="F117" s="3">
        <f>SUM('Sh1-Breakup'!E45)</f>
        <v>2720</v>
      </c>
      <c r="G117" s="3">
        <f>SUM('Sh1-Breakup'!F45)</f>
        <v>475</v>
      </c>
      <c r="H117" s="3">
        <f>SUM('Sh1-Breakup'!H45)</f>
        <v>330</v>
      </c>
      <c r="I117" s="3">
        <f>SUM('Sh1-Breakup'!I45)</f>
        <v>0</v>
      </c>
      <c r="J117" s="3">
        <f>SUM('Sh1-Breakup'!J45)</f>
        <v>43</v>
      </c>
      <c r="K117" s="3">
        <f>SUM('Sh1-Breakup'!K45)</f>
        <v>84.84</v>
      </c>
      <c r="L117" s="3">
        <f>SUM('Sh1-Breakup'!L45)</f>
        <v>43</v>
      </c>
      <c r="M117" s="369">
        <f>SUM('Sh1-Breakup'!M45)</f>
        <v>84.84</v>
      </c>
      <c r="N117" s="3">
        <f>SUM('Sh1-Breakup'!N45)</f>
        <v>344</v>
      </c>
      <c r="O117" s="369">
        <f>SUM('Sh1-Breakup'!U45)</f>
        <v>0</v>
      </c>
      <c r="P117" s="369">
        <f>SUM('Sh1-Breakup'!V45)</f>
        <v>18.62527716186253</v>
      </c>
      <c r="Q117" s="369">
        <f>SUM('Sh1-Breakup'!W45)</f>
        <v>12.647058823529411</v>
      </c>
      <c r="R117" s="3">
        <f>SUM('Sh1-Breakup'!X45)</f>
        <v>18</v>
      </c>
      <c r="S117" s="369">
        <f>SUM('Sh1-Breakup'!Y45)</f>
        <v>1.9730232558139535</v>
      </c>
      <c r="T117" s="369">
        <f>SUM('Sh1-Breakup'!Z45)</f>
        <v>7.892093023255814</v>
      </c>
      <c r="U117" s="346">
        <f>SUM('Sh1-Breakup'!AA45)</f>
        <v>0</v>
      </c>
      <c r="V117" s="351"/>
      <c r="W117" s="2"/>
      <c r="X117" s="2"/>
      <c r="Y117" s="330"/>
    </row>
    <row r="118" spans="1:25" ht="12.75">
      <c r="A118" s="3"/>
      <c r="B118" s="3"/>
      <c r="C118" s="3" t="s">
        <v>65</v>
      </c>
      <c r="D118" s="3">
        <f>SUM('Sh1-Breakup'!AE45)</f>
        <v>340</v>
      </c>
      <c r="E118" s="369">
        <f>SUM('Sh1-Breakup'!AF45)</f>
        <v>455.51</v>
      </c>
      <c r="F118" s="3">
        <f>SUM('Sh1-Breakup'!AG45)</f>
        <v>2720</v>
      </c>
      <c r="G118" s="3">
        <f>SUM('Sh1-Breakup'!AH45)</f>
        <v>799</v>
      </c>
      <c r="H118" s="3">
        <f>SUM('Sh1-Breakup'!AJ45)</f>
        <v>532</v>
      </c>
      <c r="I118" s="3">
        <f>SUM('Sh1-Breakup'!AK45)</f>
        <v>0</v>
      </c>
      <c r="J118" s="3">
        <f>SUM('Sh1-Breakup'!AL45)</f>
        <v>65</v>
      </c>
      <c r="K118" s="3">
        <f>SUM('Sh1-Breakup'!AM45)</f>
        <v>163.96</v>
      </c>
      <c r="L118" s="3">
        <f>SUM('Sh1-Breakup'!AN45)</f>
        <v>62</v>
      </c>
      <c r="M118" s="369">
        <f>SUM('Sh1-Breakup'!AO45)</f>
        <v>163.96</v>
      </c>
      <c r="N118" s="3">
        <f>SUM('Sh1-Breakup'!AP45)</f>
        <v>496</v>
      </c>
      <c r="O118" s="369">
        <f>SUM('Sh1-Breakup'!AW45)</f>
        <v>18.235294117647058</v>
      </c>
      <c r="P118" s="369">
        <f>SUM('Sh1-Breakup'!AX45)</f>
        <v>35.99481899409454</v>
      </c>
      <c r="Q118" s="369">
        <f>SUM('Sh1-Breakup'!AY45)</f>
        <v>18.235294117647058</v>
      </c>
      <c r="R118" s="3">
        <f>SUM('Sh1-Breakup'!AZ45)</f>
        <v>0</v>
      </c>
      <c r="S118" s="369">
        <f>SUM('Sh1-Breakup'!BA45)</f>
        <v>2.644516129032258</v>
      </c>
      <c r="T118" s="369">
        <f>SUM('Sh1-Breakup'!BB45)</f>
        <v>10.578064516129032</v>
      </c>
      <c r="U118" s="346">
        <f>SUM('Sh1-Breakup'!BC45)</f>
        <v>0</v>
      </c>
      <c r="V118" s="351"/>
      <c r="W118" s="2"/>
      <c r="X118" s="2"/>
      <c r="Y118" s="330"/>
    </row>
    <row r="119" spans="1:25" ht="12.75">
      <c r="A119" s="3"/>
      <c r="B119" s="3"/>
      <c r="C119" s="3" t="s">
        <v>96</v>
      </c>
      <c r="D119" s="3">
        <f>SUM('Sh1-Breakup'!BG45)</f>
        <v>453</v>
      </c>
      <c r="E119" s="369">
        <f>SUM('Sh1-Breakup'!BH45)</f>
        <v>607.348</v>
      </c>
      <c r="F119" s="3">
        <f>SUM('Sh1-Breakup'!BI45)</f>
        <v>3624</v>
      </c>
      <c r="G119" s="3">
        <f>SUM('Sh1-Breakup'!BJ45)</f>
        <v>980</v>
      </c>
      <c r="H119" s="3">
        <f>SUM('Sh1-Breakup'!BL45)</f>
        <v>601</v>
      </c>
      <c r="I119" s="3">
        <f>SUM('Sh1-Breakup'!BM45)</f>
        <v>0</v>
      </c>
      <c r="J119" s="3">
        <f>SUM('Sh1-Breakup'!BN45)</f>
        <v>62</v>
      </c>
      <c r="K119" s="3">
        <f>SUM('Sh1-Breakup'!BO45)</f>
        <v>211.57</v>
      </c>
      <c r="L119" s="3">
        <f>SUM('Sh1-Breakup'!BP45)</f>
        <v>62</v>
      </c>
      <c r="M119" s="369">
        <f>SUM('Sh1-Breakup'!BQ45)</f>
        <v>211.57</v>
      </c>
      <c r="N119" s="3">
        <f>SUM('Sh1-Breakup'!BR45)</f>
        <v>496</v>
      </c>
      <c r="O119" s="369">
        <f>SUM('Sh1-Breakup'!BY45)</f>
        <v>13.686534216335541</v>
      </c>
      <c r="P119" s="369">
        <f>SUM('Sh1-Breakup'!BZ45)</f>
        <v>34.83505337961103</v>
      </c>
      <c r="Q119" s="369">
        <f>SUM('Sh1-Breakup'!CA45)</f>
        <v>13.686534216335541</v>
      </c>
      <c r="R119" s="3">
        <f>SUM('Sh1-Breakup'!CB45)</f>
        <v>69</v>
      </c>
      <c r="S119" s="369">
        <f>SUM('Sh1-Breakup'!CC45)</f>
        <v>3.4124193548387094</v>
      </c>
      <c r="T119" s="369">
        <f>SUM('Sh1-Breakup'!CD45)</f>
        <v>13.649677419354838</v>
      </c>
      <c r="U119" s="346">
        <f>SUM('Sh1-Breakup'!CE45)</f>
        <v>0</v>
      </c>
      <c r="V119" s="351"/>
      <c r="W119" s="2"/>
      <c r="X119" s="2"/>
      <c r="Y119" s="330"/>
    </row>
    <row r="120" spans="1:25" ht="12.75">
      <c r="A120" s="76"/>
      <c r="B120" s="76"/>
      <c r="C120" s="378" t="s">
        <v>95</v>
      </c>
      <c r="D120" s="76">
        <f>SUM('Sh1-Breakup'!CI45)</f>
        <v>1133</v>
      </c>
      <c r="E120" s="88">
        <f>SUM('Sh1-Breakup'!CJ45)</f>
        <v>1518.368</v>
      </c>
      <c r="F120" s="76">
        <f>SUM('Sh1-Breakup'!CK45)</f>
        <v>9064</v>
      </c>
      <c r="G120" s="76">
        <f>SUM('Sh1-Breakup'!CL45)</f>
        <v>2254</v>
      </c>
      <c r="H120" s="76">
        <f>SUM(H117:H119)</f>
        <v>1463</v>
      </c>
      <c r="I120" s="76">
        <f>SUM(I117:I119)</f>
        <v>0</v>
      </c>
      <c r="J120" s="76">
        <f>SUM('Sh1-Breakup'!CP45)</f>
        <v>170</v>
      </c>
      <c r="K120" s="76">
        <f>SUM('Sh1-Breakup'!CQ45)</f>
        <v>460.37</v>
      </c>
      <c r="L120" s="76">
        <f>SUM('Sh1-Breakup'!CR45)</f>
        <v>167</v>
      </c>
      <c r="M120" s="88">
        <f>SUM('Sh1-Breakup'!CS45)</f>
        <v>460.37</v>
      </c>
      <c r="N120" s="76">
        <f>SUM('Sh1-Breakup'!CT45)</f>
        <v>1336</v>
      </c>
      <c r="O120" s="88">
        <f>SUM('Sh1-Breakup'!DA45)</f>
        <v>14.739629302736098</v>
      </c>
      <c r="P120" s="88">
        <f>SUM('Sh1-Breakup'!DB45)</f>
        <v>30.320054163417566</v>
      </c>
      <c r="Q120" s="88">
        <f>SUM('Sh1-Breakup'!DC45)</f>
        <v>14.739629302736098</v>
      </c>
      <c r="R120" s="76">
        <f>SUM('Sh1-Breakup'!DD45)</f>
        <v>87</v>
      </c>
      <c r="S120" s="88">
        <f>SUM('Sh1-Breakup'!DE45)</f>
        <v>2.7567065868263474</v>
      </c>
      <c r="T120" s="88">
        <f>SUM('Sh1-Breakup'!DF45)</f>
        <v>11.02682634730539</v>
      </c>
      <c r="U120" s="371">
        <f>SUM('Sh1-Breakup'!DG45)</f>
        <v>0</v>
      </c>
      <c r="V120" s="383" t="e">
        <f>SUM(#REF!)</f>
        <v>#REF!</v>
      </c>
      <c r="W120" s="140">
        <v>0</v>
      </c>
      <c r="X120" s="140" t="e">
        <f>SUM(#REF!)</f>
        <v>#REF!</v>
      </c>
      <c r="Y120" s="382" t="e">
        <f>SUM(#REF!)</f>
        <v>#REF!</v>
      </c>
    </row>
    <row r="121" spans="1:25" ht="12.75">
      <c r="A121" s="3"/>
      <c r="B121" s="3"/>
      <c r="C121" s="379"/>
      <c r="D121" s="3"/>
      <c r="E121" s="77"/>
      <c r="F121" s="2"/>
      <c r="G121" s="2"/>
      <c r="H121" s="2"/>
      <c r="I121" s="2"/>
      <c r="J121" s="2"/>
      <c r="K121" s="2"/>
      <c r="L121" s="2"/>
      <c r="M121" s="77"/>
      <c r="N121" s="2"/>
      <c r="O121" s="77"/>
      <c r="P121" s="77"/>
      <c r="Q121" s="77"/>
      <c r="R121" s="2"/>
      <c r="S121" s="2"/>
      <c r="T121" s="2"/>
      <c r="U121" s="115"/>
      <c r="V121" s="351"/>
      <c r="W121" s="2"/>
      <c r="X121" s="2"/>
      <c r="Y121" s="330"/>
    </row>
    <row r="122" spans="1:25" ht="12.75">
      <c r="A122" s="3">
        <v>5</v>
      </c>
      <c r="B122" s="29" t="s">
        <v>38</v>
      </c>
      <c r="C122" s="3" t="s">
        <v>17</v>
      </c>
      <c r="D122" s="3">
        <f>SUM('Sh1-Breakup'!C46)</f>
        <v>305</v>
      </c>
      <c r="E122" s="369">
        <f>SUM('Sh1-Breakup'!D46)</f>
        <v>363.26</v>
      </c>
      <c r="F122" s="3">
        <f>SUM('Sh1-Breakup'!E46)</f>
        <v>2440</v>
      </c>
      <c r="G122" s="3">
        <f>SUM('Sh1-Breakup'!F46)</f>
        <v>335</v>
      </c>
      <c r="H122" s="3">
        <f>SUM('Sh1-Breakup'!H46)</f>
        <v>75</v>
      </c>
      <c r="I122" s="3">
        <f>SUM('Sh1-Breakup'!I46)</f>
        <v>0</v>
      </c>
      <c r="J122" s="3">
        <f>SUM('Sh1-Breakup'!J46)</f>
        <v>0</v>
      </c>
      <c r="K122" s="3">
        <f>SUM('Sh1-Breakup'!K46)</f>
        <v>0</v>
      </c>
      <c r="L122" s="3">
        <f>SUM('Sh1-Breakup'!L46)</f>
        <v>0</v>
      </c>
      <c r="M122" s="369">
        <f>SUM('Sh1-Breakup'!M46)</f>
        <v>0</v>
      </c>
      <c r="N122" s="3">
        <f>SUM('Sh1-Breakup'!N46)</f>
        <v>0</v>
      </c>
      <c r="O122" s="369">
        <f>SUM('Sh1-Breakup'!U46)</f>
        <v>0</v>
      </c>
      <c r="P122" s="369">
        <f>SUM('Sh1-Breakup'!V46)</f>
        <v>0</v>
      </c>
      <c r="Q122" s="369">
        <f>SUM('Sh1-Breakup'!W46)</f>
        <v>0</v>
      </c>
      <c r="R122" s="3">
        <f>SUM('Sh1-Breakup'!X46)</f>
        <v>0</v>
      </c>
      <c r="S122" s="369" t="e">
        <f>SUM('Sh1-Breakup'!Y46)</f>
        <v>#DIV/0!</v>
      </c>
      <c r="T122" s="369" t="e">
        <f>SUM('Sh1-Breakup'!Z46)</f>
        <v>#DIV/0!</v>
      </c>
      <c r="U122" s="346">
        <f>SUM('Sh1-Breakup'!AA46)</f>
        <v>0</v>
      </c>
      <c r="V122" s="351"/>
      <c r="W122" s="2"/>
      <c r="X122" s="2"/>
      <c r="Y122" s="330"/>
    </row>
    <row r="123" spans="1:25" ht="12.75">
      <c r="A123" s="3"/>
      <c r="B123" s="3"/>
      <c r="C123" s="3" t="s">
        <v>65</v>
      </c>
      <c r="D123" s="3">
        <f>SUM('Sh1-Breakup'!AE46)</f>
        <v>305</v>
      </c>
      <c r="E123" s="369">
        <f>SUM('Sh1-Breakup'!AF46)</f>
        <v>363.26</v>
      </c>
      <c r="F123" s="3">
        <f>SUM('Sh1-Breakup'!AG46)</f>
        <v>2440</v>
      </c>
      <c r="G123" s="3">
        <f>SUM('Sh1-Breakup'!AH46)</f>
        <v>3305</v>
      </c>
      <c r="H123" s="3">
        <f>SUM('Sh1-Breakup'!AJ46)</f>
        <v>118</v>
      </c>
      <c r="I123" s="3">
        <f>SUM('Sh1-Breakup'!AK46)</f>
        <v>0</v>
      </c>
      <c r="J123" s="3">
        <f>SUM('Sh1-Breakup'!AL46)</f>
        <v>0</v>
      </c>
      <c r="K123" s="3">
        <f>SUM('Sh1-Breakup'!AM46)</f>
        <v>0</v>
      </c>
      <c r="L123" s="3">
        <f>SUM('Sh1-Breakup'!AN46)</f>
        <v>0</v>
      </c>
      <c r="M123" s="369">
        <f>SUM('Sh1-Breakup'!AO46)</f>
        <v>0</v>
      </c>
      <c r="N123" s="3">
        <f>SUM('Sh1-Breakup'!AP46)</f>
        <v>0</v>
      </c>
      <c r="O123" s="369">
        <f>SUM('Sh1-Breakup'!AW46)</f>
        <v>0</v>
      </c>
      <c r="P123" s="369">
        <f>SUM('Sh1-Breakup'!AX46)</f>
        <v>0</v>
      </c>
      <c r="Q123" s="369">
        <f>SUM('Sh1-Breakup'!AY46)</f>
        <v>0</v>
      </c>
      <c r="R123" s="3">
        <f>SUM('Sh1-Breakup'!AZ46)</f>
        <v>0</v>
      </c>
      <c r="S123" s="369" t="e">
        <f>SUM('Sh1-Breakup'!BA46)</f>
        <v>#DIV/0!</v>
      </c>
      <c r="T123" s="369" t="e">
        <f>SUM('Sh1-Breakup'!BB46)</f>
        <v>#DIV/0!</v>
      </c>
      <c r="U123" s="346">
        <f>SUM('Sh1-Breakup'!BC46)</f>
        <v>0</v>
      </c>
      <c r="V123" s="351"/>
      <c r="W123" s="2"/>
      <c r="X123" s="2"/>
      <c r="Y123" s="330"/>
    </row>
    <row r="124" spans="1:25" ht="12.75">
      <c r="A124" s="3"/>
      <c r="B124" s="3"/>
      <c r="C124" s="3" t="s">
        <v>96</v>
      </c>
      <c r="D124" s="3">
        <f>SUM('Sh1-Breakup'!BG46)</f>
        <v>407</v>
      </c>
      <c r="E124" s="369">
        <f>SUM('Sh1-Breakup'!BH46)</f>
        <v>484.34799999999996</v>
      </c>
      <c r="F124" s="3">
        <f>SUM('Sh1-Breakup'!BI46)</f>
        <v>3256</v>
      </c>
      <c r="G124" s="3">
        <f>SUM('Sh1-Breakup'!BJ46)</f>
        <v>4100</v>
      </c>
      <c r="H124" s="3">
        <f>SUM('Sh1-Breakup'!BL46)</f>
        <v>639</v>
      </c>
      <c r="I124" s="3">
        <f>SUM('Sh1-Breakup'!BM46)</f>
        <v>0</v>
      </c>
      <c r="J124" s="3">
        <f>SUM('Sh1-Breakup'!BN46)</f>
        <v>0</v>
      </c>
      <c r="K124" s="3">
        <f>SUM('Sh1-Breakup'!BO46)</f>
        <v>0</v>
      </c>
      <c r="L124" s="3">
        <f>SUM('Sh1-Breakup'!BP46)</f>
        <v>0</v>
      </c>
      <c r="M124" s="369">
        <f>SUM('Sh1-Breakup'!BQ46)</f>
        <v>0</v>
      </c>
      <c r="N124" s="3">
        <f>SUM('Sh1-Breakup'!BR46)</f>
        <v>0</v>
      </c>
      <c r="O124" s="369">
        <f>SUM('Sh1-Breakup'!BY46)</f>
        <v>0</v>
      </c>
      <c r="P124" s="369">
        <f>SUM('Sh1-Breakup'!BZ46)</f>
        <v>0</v>
      </c>
      <c r="Q124" s="369">
        <f>SUM('Sh1-Breakup'!CA46)</f>
        <v>0</v>
      </c>
      <c r="R124" s="3">
        <f>SUM('Sh1-Breakup'!CB46)</f>
        <v>0</v>
      </c>
      <c r="S124" s="369" t="e">
        <f>SUM('Sh1-Breakup'!CC46)</f>
        <v>#DIV/0!</v>
      </c>
      <c r="T124" s="369" t="e">
        <f>SUM('Sh1-Breakup'!CD46)</f>
        <v>#DIV/0!</v>
      </c>
      <c r="U124" s="346">
        <f>SUM('Sh1-Breakup'!CE46)</f>
        <v>0</v>
      </c>
      <c r="V124" s="351"/>
      <c r="W124" s="2"/>
      <c r="X124" s="2"/>
      <c r="Y124" s="330"/>
    </row>
    <row r="125" spans="1:25" ht="12.75">
      <c r="A125" s="76"/>
      <c r="B125" s="76"/>
      <c r="C125" s="378" t="s">
        <v>95</v>
      </c>
      <c r="D125" s="76">
        <f>SUM('Sh1-Breakup'!CI46)</f>
        <v>1017</v>
      </c>
      <c r="E125" s="88">
        <f>SUM('Sh1-Breakup'!CJ46)</f>
        <v>1210.868</v>
      </c>
      <c r="F125" s="76">
        <f>SUM('Sh1-Breakup'!CK46)</f>
        <v>8136</v>
      </c>
      <c r="G125" s="76">
        <f>SUM('Sh1-Breakup'!CL46)</f>
        <v>7740</v>
      </c>
      <c r="H125" s="76">
        <f>SUM(H122:H124)</f>
        <v>832</v>
      </c>
      <c r="I125" s="76">
        <f>SUM(I122:I124)</f>
        <v>0</v>
      </c>
      <c r="J125" s="76">
        <f>SUM('Sh1-Breakup'!CP46)</f>
        <v>0</v>
      </c>
      <c r="K125" s="76">
        <f>SUM('Sh1-Breakup'!CQ46)</f>
        <v>0</v>
      </c>
      <c r="L125" s="76">
        <f>SUM('Sh1-Breakup'!CR46)</f>
        <v>0</v>
      </c>
      <c r="M125" s="88">
        <f>SUM('Sh1-Breakup'!CS46)</f>
        <v>0</v>
      </c>
      <c r="N125" s="76">
        <f>SUM('Sh1-Breakup'!CT46)</f>
        <v>0</v>
      </c>
      <c r="O125" s="88">
        <f>SUM('Sh1-Breakup'!DA46)</f>
        <v>0</v>
      </c>
      <c r="P125" s="88">
        <f>SUM('Sh1-Breakup'!DB46)</f>
        <v>0</v>
      </c>
      <c r="Q125" s="88">
        <f>SUM('Sh1-Breakup'!DC46)</f>
        <v>0</v>
      </c>
      <c r="R125" s="76">
        <f>SUM('Sh1-Breakup'!DD46)</f>
        <v>0</v>
      </c>
      <c r="S125" s="88">
        <f>SUM('Sh1-Breakup'!DE46)</f>
        <v>0</v>
      </c>
      <c r="T125" s="88">
        <f>SUM('Sh1-Breakup'!DF46)</f>
        <v>0</v>
      </c>
      <c r="U125" s="371">
        <f>SUM('Sh1-Breakup'!DG46)</f>
        <v>0</v>
      </c>
      <c r="V125" s="381" t="e">
        <f>SUM(#REF!)</f>
        <v>#REF!</v>
      </c>
      <c r="W125" s="140">
        <v>0</v>
      </c>
      <c r="X125" s="140" t="e">
        <f>SUM(#REF!)</f>
        <v>#REF!</v>
      </c>
      <c r="Y125" s="382" t="e">
        <f>SUM(#REF!)</f>
        <v>#REF!</v>
      </c>
    </row>
    <row r="126" spans="1:25" ht="12.75">
      <c r="A126" s="3"/>
      <c r="B126" s="3"/>
      <c r="C126" s="2"/>
      <c r="D126" s="3"/>
      <c r="E126" s="77"/>
      <c r="F126" s="2"/>
      <c r="G126" s="2"/>
      <c r="H126" s="2"/>
      <c r="I126" s="2"/>
      <c r="J126" s="2"/>
      <c r="K126" s="2"/>
      <c r="L126" s="2"/>
      <c r="M126" s="77"/>
      <c r="N126" s="2"/>
      <c r="O126" s="77"/>
      <c r="P126" s="77"/>
      <c r="Q126" s="77"/>
      <c r="R126" s="2"/>
      <c r="S126" s="2"/>
      <c r="T126" s="2"/>
      <c r="U126" s="115"/>
      <c r="V126" s="351"/>
      <c r="W126" s="2"/>
      <c r="X126" s="2"/>
      <c r="Y126" s="330"/>
    </row>
    <row r="127" spans="1:25" ht="12.75">
      <c r="A127" s="3">
        <v>6</v>
      </c>
      <c r="B127" s="29" t="s">
        <v>39</v>
      </c>
      <c r="C127" s="3" t="s">
        <v>17</v>
      </c>
      <c r="D127" s="3">
        <f>SUM('Sh1-Breakup'!C47)</f>
        <v>454</v>
      </c>
      <c r="E127" s="369">
        <f>SUM('Sh1-Breakup'!D47)</f>
        <v>564.8</v>
      </c>
      <c r="F127" s="3">
        <f>SUM('Sh1-Breakup'!E47)</f>
        <v>3632</v>
      </c>
      <c r="G127" s="3">
        <f>SUM('Sh1-Breakup'!F47)</f>
        <v>241</v>
      </c>
      <c r="H127" s="3">
        <f>SUM('Sh1-Breakup'!H47)</f>
        <v>0</v>
      </c>
      <c r="I127" s="3">
        <f>SUM('Sh1-Breakup'!I47)</f>
        <v>0</v>
      </c>
      <c r="J127" s="3">
        <f>SUM('Sh1-Breakup'!J47)</f>
        <v>52</v>
      </c>
      <c r="K127" s="3">
        <f>SUM('Sh1-Breakup'!K47)</f>
        <v>92.73</v>
      </c>
      <c r="L127" s="3">
        <f>SUM('Sh1-Breakup'!L47)</f>
        <v>0</v>
      </c>
      <c r="M127" s="369">
        <f>SUM('Sh1-Breakup'!M47)</f>
        <v>0</v>
      </c>
      <c r="N127" s="3">
        <f>SUM('Sh1-Breakup'!N47)</f>
        <v>0</v>
      </c>
      <c r="O127" s="369">
        <f>SUM('Sh1-Breakup'!U47)</f>
        <v>0</v>
      </c>
      <c r="P127" s="369">
        <f>SUM('Sh1-Breakup'!V47)</f>
        <v>0</v>
      </c>
      <c r="Q127" s="369">
        <f>SUM('Sh1-Breakup'!W47)</f>
        <v>0</v>
      </c>
      <c r="R127" s="3">
        <f>SUM('Sh1-Breakup'!X47)</f>
        <v>0</v>
      </c>
      <c r="S127" s="369" t="e">
        <f>SUM('Sh1-Breakup'!Y47)</f>
        <v>#DIV/0!</v>
      </c>
      <c r="T127" s="369" t="e">
        <f>SUM('Sh1-Breakup'!Z47)</f>
        <v>#DIV/0!</v>
      </c>
      <c r="U127" s="346">
        <f>SUM('Sh1-Breakup'!AA47)</f>
        <v>0</v>
      </c>
      <c r="V127" s="351"/>
      <c r="W127" s="2"/>
      <c r="X127" s="2"/>
      <c r="Y127" s="330"/>
    </row>
    <row r="128" spans="1:25" ht="12.75">
      <c r="A128" s="3"/>
      <c r="B128" s="3"/>
      <c r="C128" s="3" t="s">
        <v>65</v>
      </c>
      <c r="D128" s="3">
        <f>SUM('Sh1-Breakup'!AE47)</f>
        <v>454</v>
      </c>
      <c r="E128" s="369">
        <f>SUM('Sh1-Breakup'!AF47)</f>
        <v>564.8</v>
      </c>
      <c r="F128" s="3">
        <f>SUM('Sh1-Breakup'!AG47)</f>
        <v>3632</v>
      </c>
      <c r="G128" s="3">
        <f>SUM('Sh1-Breakup'!AH47)</f>
        <v>1013</v>
      </c>
      <c r="H128" s="3">
        <f>SUM('Sh1-Breakup'!AJ47)</f>
        <v>0</v>
      </c>
      <c r="I128" s="3">
        <f>SUM('Sh1-Breakup'!AK47)</f>
        <v>0</v>
      </c>
      <c r="J128" s="3">
        <f>SUM('Sh1-Breakup'!AL47)</f>
        <v>27</v>
      </c>
      <c r="K128" s="3">
        <f>SUM('Sh1-Breakup'!AM47)</f>
        <v>33.32</v>
      </c>
      <c r="L128" s="3">
        <f>SUM('Sh1-Breakup'!AN47)</f>
        <v>0</v>
      </c>
      <c r="M128" s="369">
        <f>SUM('Sh1-Breakup'!AO47)</f>
        <v>0</v>
      </c>
      <c r="N128" s="3">
        <f>SUM('Sh1-Breakup'!AP47)</f>
        <v>0</v>
      </c>
      <c r="O128" s="369">
        <f>SUM('Sh1-Breakup'!AW47)</f>
        <v>0</v>
      </c>
      <c r="P128" s="369">
        <f>SUM('Sh1-Breakup'!AX47)</f>
        <v>0</v>
      </c>
      <c r="Q128" s="369">
        <f>SUM('Sh1-Breakup'!AY47)</f>
        <v>0</v>
      </c>
      <c r="R128" s="3">
        <f>SUM('Sh1-Breakup'!AZ47)</f>
        <v>15</v>
      </c>
      <c r="S128" s="369" t="e">
        <f>SUM('Sh1-Breakup'!BA47)</f>
        <v>#DIV/0!</v>
      </c>
      <c r="T128" s="369" t="e">
        <f>SUM('Sh1-Breakup'!BB47)</f>
        <v>#DIV/0!</v>
      </c>
      <c r="U128" s="346">
        <f>SUM('Sh1-Breakup'!BC47)</f>
        <v>0</v>
      </c>
      <c r="V128" s="351"/>
      <c r="W128" s="2"/>
      <c r="X128" s="2"/>
      <c r="Y128" s="330"/>
    </row>
    <row r="129" spans="1:25" ht="12.75">
      <c r="A129" s="3"/>
      <c r="B129" s="3"/>
      <c r="C129" s="3" t="s">
        <v>96</v>
      </c>
      <c r="D129" s="3">
        <f>SUM('Sh1-Breakup'!BG47)</f>
        <v>606</v>
      </c>
      <c r="E129" s="369">
        <f>SUM('Sh1-Breakup'!BH47)</f>
        <v>753.0680000000001</v>
      </c>
      <c r="F129" s="3">
        <f>SUM('Sh1-Breakup'!BI47)</f>
        <v>4848</v>
      </c>
      <c r="G129" s="3">
        <f>SUM('Sh1-Breakup'!BJ47)</f>
        <v>661</v>
      </c>
      <c r="H129" s="3">
        <f>SUM('Sh1-Breakup'!BL47)</f>
        <v>0</v>
      </c>
      <c r="I129" s="3">
        <f>SUM('Sh1-Breakup'!BM47)</f>
        <v>0</v>
      </c>
      <c r="J129" s="3">
        <f>SUM('Sh1-Breakup'!BN47)</f>
        <v>30</v>
      </c>
      <c r="K129" s="3">
        <f>SUM('Sh1-Breakup'!BO47)</f>
        <v>29.11</v>
      </c>
      <c r="L129" s="3">
        <f>SUM('Sh1-Breakup'!BP47)</f>
        <v>0</v>
      </c>
      <c r="M129" s="369">
        <f>SUM('Sh1-Breakup'!BQ47)</f>
        <v>0</v>
      </c>
      <c r="N129" s="3">
        <f>SUM('Sh1-Breakup'!BR47)</f>
        <v>0</v>
      </c>
      <c r="O129" s="369">
        <f>SUM('Sh1-Breakup'!BY47)</f>
        <v>0</v>
      </c>
      <c r="P129" s="369">
        <f>SUM('Sh1-Breakup'!BZ47)</f>
        <v>0</v>
      </c>
      <c r="Q129" s="369">
        <f>SUM('Sh1-Breakup'!CA47)</f>
        <v>0</v>
      </c>
      <c r="R129" s="3">
        <f>SUM('Sh1-Breakup'!CB47)</f>
        <v>14</v>
      </c>
      <c r="S129" s="3">
        <f>SUM('Sh1-Breakup'!CC47)</f>
        <v>0</v>
      </c>
      <c r="T129" s="3" t="e">
        <f>SUM('Sh1-Breakup'!CD47)</f>
        <v>#DIV/0!</v>
      </c>
      <c r="U129" s="346">
        <f>SUM('Sh1-Breakup'!CE47)</f>
        <v>0</v>
      </c>
      <c r="V129" s="351"/>
      <c r="W129" s="2"/>
      <c r="X129" s="2"/>
      <c r="Y129" s="330"/>
    </row>
    <row r="130" spans="1:25" ht="12.75">
      <c r="A130" s="76"/>
      <c r="B130" s="76"/>
      <c r="C130" s="378" t="s">
        <v>95</v>
      </c>
      <c r="D130" s="76">
        <f>SUM('Sh1-Breakup'!CI47)</f>
        <v>1514</v>
      </c>
      <c r="E130" s="88">
        <f>SUM('Sh1-Breakup'!CJ47)</f>
        <v>1882.6680000000001</v>
      </c>
      <c r="F130" s="76">
        <f>SUM('Sh1-Breakup'!CK47)</f>
        <v>12112</v>
      </c>
      <c r="G130" s="76">
        <f>SUM('Sh1-Breakup'!CL47)</f>
        <v>1915</v>
      </c>
      <c r="H130" s="76">
        <f>SUM(H127:H129)</f>
        <v>0</v>
      </c>
      <c r="I130" s="76">
        <f>SUM(I127:I129)</f>
        <v>0</v>
      </c>
      <c r="J130" s="76">
        <f>SUM('Sh1-Breakup'!CP47)</f>
        <v>109</v>
      </c>
      <c r="K130" s="76">
        <f>SUM('Sh1-Breakup'!CQ47)</f>
        <v>155.16000000000003</v>
      </c>
      <c r="L130" s="76">
        <f>SUM('Sh1-Breakup'!CR47)</f>
        <v>0</v>
      </c>
      <c r="M130" s="88">
        <f>SUM('Sh1-Breakup'!CS47)</f>
        <v>0</v>
      </c>
      <c r="N130" s="76">
        <f>SUM('Sh1-Breakup'!CT47)</f>
        <v>0</v>
      </c>
      <c r="O130" s="88">
        <f>SUM('Sh1-Breakup'!DA47)</f>
        <v>0</v>
      </c>
      <c r="P130" s="88">
        <f>SUM('Sh1-Breakup'!DB47)</f>
        <v>0</v>
      </c>
      <c r="Q130" s="88">
        <f>SUM('Sh1-Breakup'!DC47)</f>
        <v>0</v>
      </c>
      <c r="R130" s="76">
        <f>SUM('Sh1-Breakup'!DD47)</f>
        <v>29</v>
      </c>
      <c r="S130" s="88">
        <f>SUM('Sh1-Breakup'!DE47)</f>
        <v>0</v>
      </c>
      <c r="T130" s="88">
        <f>SUM('Sh1-Breakup'!DF47)</f>
        <v>0</v>
      </c>
      <c r="U130" s="371">
        <f>SUM('Sh1-Breakup'!DG47)</f>
        <v>0</v>
      </c>
      <c r="V130" s="381" t="e">
        <f>SUM(#REF!)</f>
        <v>#REF!</v>
      </c>
      <c r="W130" s="140">
        <v>0</v>
      </c>
      <c r="X130" s="140" t="e">
        <f>SUM(#REF!)</f>
        <v>#REF!</v>
      </c>
      <c r="Y130" s="382" t="e">
        <f>SUM(#REF!)</f>
        <v>#REF!</v>
      </c>
    </row>
    <row r="131" spans="1:25" ht="12.75">
      <c r="A131" s="3"/>
      <c r="B131" s="3"/>
      <c r="C131" s="2"/>
      <c r="D131" s="3"/>
      <c r="E131" s="77"/>
      <c r="F131" s="2"/>
      <c r="G131" s="2"/>
      <c r="H131" s="2"/>
      <c r="I131" s="2"/>
      <c r="J131" s="2"/>
      <c r="K131" s="2"/>
      <c r="L131" s="2"/>
      <c r="M131" s="77"/>
      <c r="N131" s="2"/>
      <c r="O131" s="77"/>
      <c r="P131" s="77"/>
      <c r="Q131" s="77"/>
      <c r="R131" s="2"/>
      <c r="S131" s="2"/>
      <c r="T131" s="2"/>
      <c r="U131" s="115"/>
      <c r="V131" s="351"/>
      <c r="W131" s="2"/>
      <c r="X131" s="2"/>
      <c r="Y131" s="330"/>
    </row>
    <row r="132" spans="1:25" ht="12.75">
      <c r="A132" s="3">
        <v>7</v>
      </c>
      <c r="B132" s="29" t="s">
        <v>252</v>
      </c>
      <c r="C132" s="3" t="s">
        <v>17</v>
      </c>
      <c r="D132" s="3">
        <f>SUM('Sh1-Breakup'!C48)</f>
        <v>277</v>
      </c>
      <c r="E132" s="369">
        <f>SUM('Sh1-Breakup'!D48)</f>
        <v>416.27</v>
      </c>
      <c r="F132" s="3">
        <f>SUM('Sh1-Breakup'!E48)</f>
        <v>2216</v>
      </c>
      <c r="G132" s="3">
        <f>SUM('Sh1-Breakup'!F48)</f>
        <v>0</v>
      </c>
      <c r="H132" s="3">
        <f>SUM('Sh1-Breakup'!H48)</f>
        <v>0</v>
      </c>
      <c r="I132" s="3">
        <f>SUM('Sh1-Breakup'!I48)</f>
        <v>0</v>
      </c>
      <c r="J132" s="3">
        <f>SUM('Sh1-Breakup'!J48)</f>
        <v>112</v>
      </c>
      <c r="K132" s="3">
        <f>SUM('Sh1-Breakup'!K48)</f>
        <v>371.92</v>
      </c>
      <c r="L132" s="3">
        <f>SUM('Sh1-Breakup'!L48)</f>
        <v>0</v>
      </c>
      <c r="M132" s="369">
        <f>SUM('Sh1-Breakup'!M48)</f>
        <v>0</v>
      </c>
      <c r="N132" s="3">
        <f>SUM('Sh1-Breakup'!N48)</f>
        <v>0</v>
      </c>
      <c r="O132" s="369">
        <f>SUM('Sh1-Breakup'!U48)</f>
        <v>0</v>
      </c>
      <c r="P132" s="369">
        <f>SUM('Sh1-Breakup'!V48)</f>
        <v>0</v>
      </c>
      <c r="Q132" s="369">
        <f>SUM('Sh1-Breakup'!W48)</f>
        <v>0</v>
      </c>
      <c r="R132" s="3">
        <f>SUM('Sh1-Breakup'!X48)</f>
        <v>0</v>
      </c>
      <c r="S132" s="369" t="e">
        <f>SUM('Sh1-Breakup'!Y48)</f>
        <v>#DIV/0!</v>
      </c>
      <c r="T132" s="369" t="e">
        <f>SUM('Sh1-Breakup'!Z48)</f>
        <v>#DIV/0!</v>
      </c>
      <c r="U132" s="346">
        <f>SUM('Sh1-Breakup'!AA48)</f>
        <v>0</v>
      </c>
      <c r="V132" s="351"/>
      <c r="W132" s="2"/>
      <c r="X132" s="2"/>
      <c r="Y132" s="330"/>
    </row>
    <row r="133" spans="1:25" ht="12.75">
      <c r="A133" s="2"/>
      <c r="B133" s="3"/>
      <c r="C133" s="3" t="s">
        <v>65</v>
      </c>
      <c r="D133" s="3">
        <f>SUM('Sh1-Breakup'!AE48)</f>
        <v>277</v>
      </c>
      <c r="E133" s="369">
        <f>SUM('Sh1-Breakup'!AF48)</f>
        <v>416.27</v>
      </c>
      <c r="F133" s="3">
        <f>SUM('Sh1-Breakup'!AG48)</f>
        <v>2216</v>
      </c>
      <c r="G133" s="3">
        <f>SUM('Sh1-Breakup'!AH48)</f>
        <v>0</v>
      </c>
      <c r="H133" s="3">
        <f>SUM('Sh1-Breakup'!AJ48)</f>
        <v>0</v>
      </c>
      <c r="I133" s="3">
        <f>SUM('Sh1-Breakup'!AK48)</f>
        <v>0</v>
      </c>
      <c r="J133" s="3">
        <f>SUM('Sh1-Breakup'!AL48)</f>
        <v>0</v>
      </c>
      <c r="K133" s="3">
        <f>SUM('Sh1-Breakup'!AM48)</f>
        <v>0</v>
      </c>
      <c r="L133" s="3">
        <f>SUM('Sh1-Breakup'!AN48)</f>
        <v>0</v>
      </c>
      <c r="M133" s="369">
        <f>SUM('Sh1-Breakup'!AO48)</f>
        <v>0</v>
      </c>
      <c r="N133" s="3">
        <f>SUM('Sh1-Breakup'!AP48)</f>
        <v>0</v>
      </c>
      <c r="O133" s="369">
        <f>SUM('Sh1-Breakup'!AW48)</f>
        <v>0</v>
      </c>
      <c r="P133" s="369">
        <f>SUM('Sh1-Breakup'!AX48)</f>
        <v>0</v>
      </c>
      <c r="Q133" s="369">
        <f>SUM('Sh1-Breakup'!AY48)</f>
        <v>0</v>
      </c>
      <c r="R133" s="3">
        <f>SUM('Sh1-Breakup'!AZ48)</f>
        <v>0</v>
      </c>
      <c r="S133" s="369" t="e">
        <f>SUM('Sh1-Breakup'!BA48)</f>
        <v>#DIV/0!</v>
      </c>
      <c r="T133" s="369" t="e">
        <f>SUM('Sh1-Breakup'!BB48)</f>
        <v>#DIV/0!</v>
      </c>
      <c r="U133" s="346">
        <f>SUM('Sh1-Breakup'!BC48)</f>
        <v>0</v>
      </c>
      <c r="V133" s="351"/>
      <c r="W133" s="2"/>
      <c r="X133" s="2"/>
      <c r="Y133" s="330"/>
    </row>
    <row r="134" spans="1:25" ht="12.75">
      <c r="A134" s="2"/>
      <c r="B134" s="3"/>
      <c r="C134" s="3" t="s">
        <v>96</v>
      </c>
      <c r="D134" s="3">
        <f>SUM('Sh1-Breakup'!BG48)</f>
        <v>369</v>
      </c>
      <c r="E134" s="369">
        <f>SUM('Sh1-Breakup'!BH48)</f>
        <v>555.04</v>
      </c>
      <c r="F134" s="3">
        <f>SUM('Sh1-Breakup'!BI48)</f>
        <v>2952</v>
      </c>
      <c r="G134" s="3">
        <f>SUM('Sh1-Breakup'!BJ48)</f>
        <v>0</v>
      </c>
      <c r="H134" s="3">
        <f>SUM('Sh1-Breakup'!BL48)</f>
        <v>0</v>
      </c>
      <c r="I134" s="3">
        <f>SUM('Sh1-Breakup'!BM48)</f>
        <v>0</v>
      </c>
      <c r="J134" s="3">
        <f>SUM('Sh1-Breakup'!BN48)</f>
        <v>0</v>
      </c>
      <c r="K134" s="3">
        <f>SUM('Sh1-Breakup'!BO48)</f>
        <v>0</v>
      </c>
      <c r="L134" s="3">
        <f>SUM('Sh1-Breakup'!BP48)</f>
        <v>0</v>
      </c>
      <c r="M134" s="369">
        <f>SUM('Sh1-Breakup'!BQ48)</f>
        <v>0</v>
      </c>
      <c r="N134" s="3">
        <f>SUM('Sh1-Breakup'!BR48)</f>
        <v>0</v>
      </c>
      <c r="O134" s="369">
        <f>SUM('Sh1-Breakup'!BY48)</f>
        <v>0</v>
      </c>
      <c r="P134" s="369">
        <f>SUM('Sh1-Breakup'!BZ48)</f>
        <v>0</v>
      </c>
      <c r="Q134" s="369">
        <f>SUM('Sh1-Breakup'!CA48)</f>
        <v>0</v>
      </c>
      <c r="R134" s="3">
        <f>SUM('Sh1-Breakup'!CB48)</f>
        <v>0</v>
      </c>
      <c r="S134" s="369" t="e">
        <f>SUM('Sh1-Breakup'!CC48)</f>
        <v>#DIV/0!</v>
      </c>
      <c r="T134" s="369" t="e">
        <f>SUM('Sh1-Breakup'!CD48)</f>
        <v>#DIV/0!</v>
      </c>
      <c r="U134" s="346">
        <f>SUM('Sh1-Breakup'!CE48)</f>
        <v>0</v>
      </c>
      <c r="V134" s="351"/>
      <c r="W134" s="2"/>
      <c r="X134" s="2"/>
      <c r="Y134" s="330"/>
    </row>
    <row r="135" spans="1:25" ht="12.75">
      <c r="A135" s="75"/>
      <c r="B135" s="76"/>
      <c r="C135" s="378" t="s">
        <v>95</v>
      </c>
      <c r="D135" s="76">
        <f>SUM('Sh1-Breakup'!CI48)</f>
        <v>923</v>
      </c>
      <c r="E135" s="88">
        <f>SUM('Sh1-Breakup'!CJ48)</f>
        <v>1387.58</v>
      </c>
      <c r="F135" s="76">
        <f>SUM('Sh1-Breakup'!CK48)</f>
        <v>7384</v>
      </c>
      <c r="G135" s="76">
        <f>SUM('Sh1-Breakup'!CL48)</f>
        <v>0</v>
      </c>
      <c r="H135" s="76">
        <f>SUM(H132:H134)</f>
        <v>0</v>
      </c>
      <c r="I135" s="76">
        <f>SUM(I132:I134)</f>
        <v>0</v>
      </c>
      <c r="J135" s="76">
        <f>SUM('Sh1-Breakup'!CP48)</f>
        <v>112</v>
      </c>
      <c r="K135" s="76">
        <f>SUM('Sh1-Breakup'!CQ48)</f>
        <v>371.92</v>
      </c>
      <c r="L135" s="76">
        <f>SUM('Sh1-Breakup'!CR48)</f>
        <v>0</v>
      </c>
      <c r="M135" s="88">
        <f>SUM('Sh1-Breakup'!CS48)</f>
        <v>0</v>
      </c>
      <c r="N135" s="76">
        <f>SUM('Sh1-Breakup'!CT48)</f>
        <v>0</v>
      </c>
      <c r="O135" s="88">
        <f>SUM('Sh1-Breakup'!DA48)</f>
        <v>0</v>
      </c>
      <c r="P135" s="88">
        <f>SUM('Sh1-Breakup'!DB48)</f>
        <v>0</v>
      </c>
      <c r="Q135" s="88">
        <f>SUM('Sh1-Breakup'!DC48)</f>
        <v>0</v>
      </c>
      <c r="R135" s="76">
        <f>SUM('Sh1-Breakup'!DD48)</f>
        <v>0</v>
      </c>
      <c r="S135" s="88">
        <f>SUM('Sh1-Breakup'!DE48)</f>
        <v>0</v>
      </c>
      <c r="T135" s="88">
        <f>SUM('Sh1-Breakup'!DF48)</f>
        <v>0</v>
      </c>
      <c r="U135" s="371">
        <f>SUM('Sh1-Breakup'!DG48)</f>
        <v>0</v>
      </c>
      <c r="V135" s="383" t="e">
        <f>SUM(#REF!)</f>
        <v>#REF!</v>
      </c>
      <c r="W135" s="140">
        <v>0</v>
      </c>
      <c r="X135" s="140" t="e">
        <f>SUM(#REF!)</f>
        <v>#REF!</v>
      </c>
      <c r="Y135" s="382" t="e">
        <f>SUM(#REF!)</f>
        <v>#REF!</v>
      </c>
    </row>
    <row r="136" spans="1:25" ht="12.75">
      <c r="A136" s="2"/>
      <c r="B136" s="3"/>
      <c r="C136" s="2"/>
      <c r="D136" s="3"/>
      <c r="E136" s="77"/>
      <c r="F136" s="2"/>
      <c r="G136" s="2"/>
      <c r="H136" s="2"/>
      <c r="I136" s="2"/>
      <c r="J136" s="2"/>
      <c r="K136" s="2"/>
      <c r="L136" s="2"/>
      <c r="M136" s="77"/>
      <c r="N136" s="2"/>
      <c r="O136" s="77"/>
      <c r="P136" s="77"/>
      <c r="Q136" s="77"/>
      <c r="R136" s="2"/>
      <c r="S136" s="2"/>
      <c r="T136" s="2"/>
      <c r="U136" s="115"/>
      <c r="V136" s="351"/>
      <c r="W136" s="2"/>
      <c r="X136" s="2"/>
      <c r="Y136" s="330"/>
    </row>
    <row r="137" spans="1:25" ht="12.75">
      <c r="A137" s="3">
        <v>8</v>
      </c>
      <c r="B137" s="29" t="s">
        <v>41</v>
      </c>
      <c r="C137" s="380" t="s">
        <v>17</v>
      </c>
      <c r="D137" s="3">
        <f>SUM('Sh1-Breakup'!C49)</f>
        <v>158</v>
      </c>
      <c r="E137" s="369">
        <f>SUM('Sh1-Breakup'!D49)</f>
        <v>191.58</v>
      </c>
      <c r="F137" s="3">
        <f>SUM('Sh1-Breakup'!E49)</f>
        <v>1264</v>
      </c>
      <c r="G137" s="3">
        <f>SUM('Sh1-Breakup'!F49)</f>
        <v>0</v>
      </c>
      <c r="H137" s="3">
        <f>SUM('Sh1-Breakup'!H49)</f>
        <v>0</v>
      </c>
      <c r="I137" s="3">
        <f>SUM('Sh1-Breakup'!I49)</f>
        <v>0</v>
      </c>
      <c r="J137" s="3">
        <f>SUM('Sh1-Breakup'!J49)</f>
        <v>3</v>
      </c>
      <c r="K137" s="3">
        <f>SUM('Sh1-Breakup'!K49)</f>
        <v>7.05</v>
      </c>
      <c r="L137" s="3">
        <f>SUM('Sh1-Breakup'!L49)</f>
        <v>0</v>
      </c>
      <c r="M137" s="369">
        <f>SUM('Sh1-Breakup'!M49)</f>
        <v>0</v>
      </c>
      <c r="N137" s="3">
        <f>SUM('Sh1-Breakup'!N49)</f>
        <v>0</v>
      </c>
      <c r="O137" s="369">
        <f>SUM('Sh1-Breakup'!U49)</f>
        <v>0</v>
      </c>
      <c r="P137" s="369">
        <f>SUM('Sh1-Breakup'!V49)</f>
        <v>0</v>
      </c>
      <c r="Q137" s="369">
        <f>SUM('Sh1-Breakup'!W49)</f>
        <v>0</v>
      </c>
      <c r="R137" s="3">
        <f>SUM('Sh1-Breakup'!X49)</f>
        <v>0</v>
      </c>
      <c r="S137" s="369" t="e">
        <f>SUM('Sh1-Breakup'!Y49)</f>
        <v>#DIV/0!</v>
      </c>
      <c r="T137" s="369" t="e">
        <f>SUM('Sh1-Breakup'!Z49)</f>
        <v>#DIV/0!</v>
      </c>
      <c r="U137" s="346">
        <f>SUM('Sh1-Breakup'!AA49)</f>
        <v>0</v>
      </c>
      <c r="V137" s="351"/>
      <c r="W137" s="2"/>
      <c r="X137" s="2"/>
      <c r="Y137" s="330"/>
    </row>
    <row r="138" spans="1:25" ht="12.75">
      <c r="A138" s="3"/>
      <c r="B138" s="29"/>
      <c r="C138" s="3" t="s">
        <v>65</v>
      </c>
      <c r="D138" s="3">
        <f>SUM('Sh1-Breakup'!AE49)</f>
        <v>158</v>
      </c>
      <c r="E138" s="369">
        <f>SUM('Sh1-Breakup'!AF49)</f>
        <v>191.58</v>
      </c>
      <c r="F138" s="3">
        <f>SUM('Sh1-Breakup'!AG49)</f>
        <v>1264</v>
      </c>
      <c r="G138" s="3">
        <f>SUM('Sh1-Breakup'!AH49)</f>
        <v>0</v>
      </c>
      <c r="H138" s="3">
        <f>SUM('Sh1-Breakup'!AJ49)</f>
        <v>0</v>
      </c>
      <c r="I138" s="3">
        <f>SUM('Sh1-Breakup'!AK49)</f>
        <v>0</v>
      </c>
      <c r="J138" s="3">
        <f>SUM('Sh1-Breakup'!AL49)</f>
        <v>0</v>
      </c>
      <c r="K138" s="3">
        <f>SUM('Sh1-Breakup'!AM49)</f>
        <v>0</v>
      </c>
      <c r="L138" s="3">
        <f>SUM('Sh1-Breakup'!AN49)</f>
        <v>0</v>
      </c>
      <c r="M138" s="369">
        <f>SUM('Sh1-Breakup'!AO49)</f>
        <v>0</v>
      </c>
      <c r="N138" s="3">
        <f>SUM('Sh1-Breakup'!AP49)</f>
        <v>0</v>
      </c>
      <c r="O138" s="369">
        <f>SUM('Sh1-Breakup'!AW49)</f>
        <v>0</v>
      </c>
      <c r="P138" s="369">
        <f>SUM('Sh1-Breakup'!AX49)</f>
        <v>0</v>
      </c>
      <c r="Q138" s="369">
        <f>SUM('Sh1-Breakup'!AY49)</f>
        <v>0</v>
      </c>
      <c r="R138" s="3">
        <f>SUM('Sh1-Breakup'!AZ49)</f>
        <v>0</v>
      </c>
      <c r="S138" s="369" t="e">
        <f>SUM('Sh1-Breakup'!BA49)</f>
        <v>#DIV/0!</v>
      </c>
      <c r="T138" s="369" t="e">
        <f>SUM('Sh1-Breakup'!BB49)</f>
        <v>#DIV/0!</v>
      </c>
      <c r="U138" s="346">
        <f>SUM('Sh1-Breakup'!BC49)</f>
        <v>0</v>
      </c>
      <c r="V138" s="351"/>
      <c r="W138" s="2"/>
      <c r="X138" s="2"/>
      <c r="Y138" s="330"/>
    </row>
    <row r="139" spans="1:25" ht="12.75">
      <c r="A139" s="3"/>
      <c r="B139" s="29"/>
      <c r="C139" s="3" t="s">
        <v>96</v>
      </c>
      <c r="D139" s="3">
        <f>SUM('Sh1-Breakup'!BG49)</f>
        <v>210</v>
      </c>
      <c r="E139" s="369">
        <f>SUM('Sh1-Breakup'!BH49)</f>
        <v>255.43000000000004</v>
      </c>
      <c r="F139" s="3">
        <f>SUM('Sh1-Breakup'!BI49)</f>
        <v>1680</v>
      </c>
      <c r="G139" s="3">
        <f>SUM('Sh1-Breakup'!BJ49)</f>
        <v>0</v>
      </c>
      <c r="H139" s="3">
        <f>SUM('Sh1-Breakup'!BL49)</f>
        <v>0</v>
      </c>
      <c r="I139" s="3">
        <f>SUM('Sh1-Breakup'!BM49)</f>
        <v>0</v>
      </c>
      <c r="J139" s="3">
        <f>SUM('Sh1-Breakup'!BN49)</f>
        <v>0</v>
      </c>
      <c r="K139" s="3">
        <f>SUM('Sh1-Breakup'!BO49)</f>
        <v>0</v>
      </c>
      <c r="L139" s="3">
        <f>SUM('Sh1-Breakup'!BP49)</f>
        <v>0</v>
      </c>
      <c r="M139" s="369">
        <f>SUM('Sh1-Breakup'!BQ49)</f>
        <v>0</v>
      </c>
      <c r="N139" s="3">
        <f>SUM('Sh1-Breakup'!BR49)</f>
        <v>0</v>
      </c>
      <c r="O139" s="369">
        <f>SUM('Sh1-Breakup'!BY49)</f>
        <v>0</v>
      </c>
      <c r="P139" s="369">
        <f>SUM('Sh1-Breakup'!BZ49)</f>
        <v>0</v>
      </c>
      <c r="Q139" s="369">
        <f>SUM('Sh1-Breakup'!CA49)</f>
        <v>0</v>
      </c>
      <c r="R139" s="3">
        <f>SUM('Sh1-Breakup'!CB49)</f>
        <v>0</v>
      </c>
      <c r="S139" s="369" t="e">
        <f>SUM('Sh1-Breakup'!CC49)</f>
        <v>#DIV/0!</v>
      </c>
      <c r="T139" s="369" t="e">
        <f>SUM('Sh1-Breakup'!CD49)</f>
        <v>#DIV/0!</v>
      </c>
      <c r="U139" s="346">
        <f>SUM('Sh1-Breakup'!CE49)</f>
        <v>0</v>
      </c>
      <c r="V139" s="351"/>
      <c r="W139" s="2"/>
      <c r="X139" s="2"/>
      <c r="Y139" s="330"/>
    </row>
    <row r="140" spans="1:25" ht="13.5" thickBot="1">
      <c r="A140" s="139"/>
      <c r="B140" s="139"/>
      <c r="C140" s="387" t="s">
        <v>95</v>
      </c>
      <c r="D140" s="387">
        <f>SUM('Sh1-Breakup'!CI49)</f>
        <v>526</v>
      </c>
      <c r="E140" s="85">
        <f>SUM('Sh1-Breakup'!CJ49)</f>
        <v>638.59</v>
      </c>
      <c r="F140" s="387">
        <f>SUM('Sh1-Breakup'!CK49)</f>
        <v>4208</v>
      </c>
      <c r="G140" s="387">
        <f>SUM('Sh1-Breakup'!CL49)</f>
        <v>0</v>
      </c>
      <c r="H140" s="387">
        <f>SUM(H137:H139)</f>
        <v>0</v>
      </c>
      <c r="I140" s="387">
        <f>SUM(I137:I139)</f>
        <v>0</v>
      </c>
      <c r="J140" s="387">
        <f>SUM('Sh1-Breakup'!CP49)</f>
        <v>3</v>
      </c>
      <c r="K140" s="387">
        <f>SUM('Sh1-Breakup'!CQ49)</f>
        <v>7.05</v>
      </c>
      <c r="L140" s="387">
        <f>SUM('Sh1-Breakup'!CR49)</f>
        <v>0</v>
      </c>
      <c r="M140" s="85">
        <f>SUM('Sh1-Breakup'!CS49)</f>
        <v>0</v>
      </c>
      <c r="N140" s="387">
        <f>SUM('Sh1-Breakup'!CT49)</f>
        <v>0</v>
      </c>
      <c r="O140" s="85">
        <f>SUM('Sh1-Breakup'!DA49)</f>
        <v>0</v>
      </c>
      <c r="P140" s="85">
        <f>SUM('Sh1-Breakup'!DB49)</f>
        <v>0</v>
      </c>
      <c r="Q140" s="85">
        <f>SUM('Sh1-Breakup'!DC49)</f>
        <v>0</v>
      </c>
      <c r="R140" s="387">
        <f>SUM('Sh1-Breakup'!DD49)</f>
        <v>0</v>
      </c>
      <c r="S140" s="85">
        <f>SUM('Sh1-Breakup'!DE49)</f>
        <v>0</v>
      </c>
      <c r="T140" s="85">
        <f>SUM('Sh1-Breakup'!DF49)</f>
        <v>0</v>
      </c>
      <c r="U140" s="388">
        <f>SUM('Sh1-Breakup'!DG49)</f>
        <v>0</v>
      </c>
      <c r="V140" s="605" t="e">
        <f>SUM(#REF!)</f>
        <v>#REF!</v>
      </c>
      <c r="W140" s="389">
        <v>0</v>
      </c>
      <c r="X140" s="389" t="e">
        <f>SUM(#REF!)</f>
        <v>#REF!</v>
      </c>
      <c r="Y140" s="390" t="e">
        <f>SUM(#REF!)</f>
        <v>#REF!</v>
      </c>
    </row>
    <row r="141" spans="1:25" ht="18.75" thickBot="1">
      <c r="A141" s="1621" t="s">
        <v>243</v>
      </c>
      <c r="B141" s="1622"/>
      <c r="C141" s="1622"/>
      <c r="D141" s="341">
        <f>SUM('Sh1-Breakup'!CI50)</f>
        <v>13337</v>
      </c>
      <c r="E141" s="25">
        <f>SUM('Sh1-Breakup'!CJ50)</f>
        <v>17553.613999999998</v>
      </c>
      <c r="F141" s="21">
        <f>SUM('Sh1-Breakup'!CK50)</f>
        <v>106696</v>
      </c>
      <c r="G141" s="21">
        <f>SUM('Sh1-Breakup'!CL50)</f>
        <v>81819</v>
      </c>
      <c r="H141" s="95">
        <f>SUM('Sh1-Breakup'!CM50)</f>
        <v>26366</v>
      </c>
      <c r="I141" s="21">
        <f>SUM('Sh1-Breakup'!CO50)</f>
        <v>62</v>
      </c>
      <c r="J141" s="21">
        <f>SUM('Sh1-Breakup'!CP50)</f>
        <v>2893</v>
      </c>
      <c r="K141" s="372">
        <f>SUM('Sh1-Breakup'!CQ50)</f>
        <v>2638.86</v>
      </c>
      <c r="L141" s="21">
        <f>SUM('Sh1-Breakup'!CR50)</f>
        <v>1431</v>
      </c>
      <c r="M141" s="372">
        <f>SUM('Sh1-Breakup'!CS50)</f>
        <v>1692.8899999999999</v>
      </c>
      <c r="N141" s="341">
        <f>SUM('Sh1-Breakup'!CT50)</f>
        <v>5233</v>
      </c>
      <c r="O141" s="372">
        <f>SUM('Sh1-Breakup'!DA50)</f>
        <v>44.2803331448098</v>
      </c>
      <c r="P141" s="372">
        <f>SUM('Sh1-Breakup'!DB50)</f>
        <v>54.44398948281721</v>
      </c>
      <c r="Q141" s="372">
        <f>SUM('Sh1-Breakup'!DC50)</f>
        <v>28.689089659730705</v>
      </c>
      <c r="R141" s="21">
        <f>SUM('Sh1-Breakup'!DD50)</f>
        <v>1852</v>
      </c>
      <c r="S141" s="32">
        <f>SUM('Sh1-Breakup'!DE50)</f>
        <v>1.1830118798043325</v>
      </c>
      <c r="T141" s="25">
        <f>SUM('Sh1-Breakup'!DF50)</f>
        <v>23.90279865152953</v>
      </c>
      <c r="U141" s="99">
        <f>SUM('Sh1-Breakup'!DG50)</f>
        <v>0</v>
      </c>
      <c r="V141" s="357" t="e">
        <f>SUM(V105+V110+V115+V120+V125+V130+V135+V140)</f>
        <v>#REF!</v>
      </c>
      <c r="W141" s="376">
        <f>SUM(W105+W110+W115+W120+W125+W130+W135+W140)</f>
        <v>0</v>
      </c>
      <c r="X141" s="376" t="e">
        <f>SUM(X105+X110+X115+X120+X125+X130+X135+X140)</f>
        <v>#REF!</v>
      </c>
      <c r="Y141" s="519" t="e">
        <f>SUM(Y105+Y110+Y115+Y120+Y125+Y130+Y135+Y140)</f>
        <v>#REF!</v>
      </c>
    </row>
    <row r="142" spans="1:25" ht="18">
      <c r="A142" s="325"/>
      <c r="B142" s="325"/>
      <c r="C142" s="325"/>
      <c r="D142" s="67"/>
      <c r="E142" s="67"/>
      <c r="F142" s="67"/>
      <c r="G142" s="67"/>
      <c r="H142" s="67"/>
      <c r="I142" s="67"/>
      <c r="J142" s="67"/>
      <c r="K142" s="59"/>
      <c r="L142" s="67"/>
      <c r="M142" s="14"/>
      <c r="N142" s="67"/>
      <c r="O142" s="59"/>
      <c r="P142" s="59"/>
      <c r="Q142" s="59"/>
      <c r="R142" s="67"/>
      <c r="S142" s="47"/>
      <c r="T142" s="47"/>
      <c r="U142" s="67"/>
      <c r="V142" s="450"/>
      <c r="W142" s="450"/>
      <c r="X142" s="450"/>
      <c r="Y142" s="450"/>
    </row>
    <row r="143" spans="1:25" ht="18">
      <c r="A143" s="325"/>
      <c r="B143" s="325"/>
      <c r="C143" s="325"/>
      <c r="D143" s="67"/>
      <c r="E143" s="67"/>
      <c r="F143" s="67"/>
      <c r="G143" s="67"/>
      <c r="H143" s="67"/>
      <c r="I143" s="67"/>
      <c r="J143" s="67"/>
      <c r="K143" s="59"/>
      <c r="L143" s="67"/>
      <c r="M143" s="14"/>
      <c r="N143" s="67"/>
      <c r="O143" s="59"/>
      <c r="P143" s="59"/>
      <c r="Q143" s="59"/>
      <c r="R143" s="67"/>
      <c r="S143" s="47"/>
      <c r="T143" s="47"/>
      <c r="U143" s="67"/>
      <c r="V143" s="450"/>
      <c r="W143" s="391"/>
      <c r="X143" s="450"/>
      <c r="Y143" s="450"/>
    </row>
    <row r="145" ht="13.5" thickBot="1"/>
    <row r="146" spans="1:25" ht="24" thickBot="1">
      <c r="A146" s="1603" t="s">
        <v>367</v>
      </c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1604"/>
      <c r="N146" s="1604"/>
      <c r="O146" s="1604"/>
      <c r="P146" s="1604"/>
      <c r="Q146" s="1604"/>
      <c r="R146" s="1604"/>
      <c r="S146" s="1604"/>
      <c r="T146" s="1604"/>
      <c r="U146" s="1604"/>
      <c r="V146" s="1604"/>
      <c r="W146" s="1604"/>
      <c r="X146" s="1604"/>
      <c r="Y146" s="1605"/>
    </row>
    <row r="147" ht="13.5" thickBot="1"/>
    <row r="148" spans="1:25" ht="12.75">
      <c r="A148" s="1505" t="s">
        <v>106</v>
      </c>
      <c r="B148" s="1595" t="s">
        <v>1</v>
      </c>
      <c r="C148" s="1606" t="s">
        <v>84</v>
      </c>
      <c r="D148" s="1419" t="s">
        <v>357</v>
      </c>
      <c r="E148" s="1419"/>
      <c r="F148" s="1419"/>
      <c r="G148" s="1595" t="s">
        <v>4</v>
      </c>
      <c r="H148" s="1595" t="s">
        <v>5</v>
      </c>
      <c r="I148" s="1595" t="s">
        <v>6</v>
      </c>
      <c r="J148" s="1595" t="s">
        <v>7</v>
      </c>
      <c r="K148" s="1595"/>
      <c r="L148" s="1595" t="s">
        <v>371</v>
      </c>
      <c r="M148" s="1595"/>
      <c r="N148" s="1595"/>
      <c r="O148" s="1595" t="s">
        <v>10</v>
      </c>
      <c r="P148" s="1595"/>
      <c r="Q148" s="1595"/>
      <c r="R148" s="1592" t="s">
        <v>14</v>
      </c>
      <c r="S148" s="1595" t="s">
        <v>16</v>
      </c>
      <c r="T148" s="1596" t="s">
        <v>15</v>
      </c>
      <c r="U148" s="1627" t="s">
        <v>85</v>
      </c>
      <c r="V148" s="1623" t="s">
        <v>366</v>
      </c>
      <c r="W148" s="1630" t="s">
        <v>244</v>
      </c>
      <c r="X148" s="1625" t="s">
        <v>245</v>
      </c>
      <c r="Y148" s="1623" t="s">
        <v>247</v>
      </c>
    </row>
    <row r="149" spans="1:25" ht="27.75" customHeight="1">
      <c r="A149" s="1506"/>
      <c r="B149" s="1585"/>
      <c r="C149" s="1607"/>
      <c r="D149" s="1585" t="s">
        <v>2</v>
      </c>
      <c r="E149" s="1585" t="s">
        <v>3</v>
      </c>
      <c r="F149" s="1585" t="s">
        <v>68</v>
      </c>
      <c r="G149" s="1585"/>
      <c r="H149" s="1585"/>
      <c r="I149" s="1585"/>
      <c r="J149" s="1585"/>
      <c r="K149" s="1585"/>
      <c r="L149" s="1585"/>
      <c r="M149" s="1585"/>
      <c r="N149" s="1585"/>
      <c r="O149" s="1585"/>
      <c r="P149" s="1585"/>
      <c r="Q149" s="1585"/>
      <c r="R149" s="1593"/>
      <c r="S149" s="1585"/>
      <c r="T149" s="1597"/>
      <c r="U149" s="1628"/>
      <c r="V149" s="1624"/>
      <c r="W149" s="1631"/>
      <c r="X149" s="1626"/>
      <c r="Y149" s="1624"/>
    </row>
    <row r="150" spans="1:25" ht="12.75">
      <c r="A150" s="1506"/>
      <c r="B150" s="1585"/>
      <c r="C150" s="1607"/>
      <c r="D150" s="1585"/>
      <c r="E150" s="1585"/>
      <c r="F150" s="1585"/>
      <c r="G150" s="1585"/>
      <c r="H150" s="1585"/>
      <c r="I150" s="1585"/>
      <c r="J150" s="1585" t="s">
        <v>8</v>
      </c>
      <c r="K150" s="1585" t="s">
        <v>9</v>
      </c>
      <c r="L150" s="1585" t="s">
        <v>73</v>
      </c>
      <c r="M150" s="1585" t="s">
        <v>9</v>
      </c>
      <c r="N150" s="1585" t="s">
        <v>70</v>
      </c>
      <c r="O150" s="1585" t="s">
        <v>246</v>
      </c>
      <c r="P150" s="1585" t="s">
        <v>12</v>
      </c>
      <c r="Q150" s="1585" t="s">
        <v>72</v>
      </c>
      <c r="R150" s="1593"/>
      <c r="S150" s="1585"/>
      <c r="T150" s="1597"/>
      <c r="U150" s="1628"/>
      <c r="V150" s="1624"/>
      <c r="W150" s="1631"/>
      <c r="X150" s="1626"/>
      <c r="Y150" s="1624"/>
    </row>
    <row r="151" spans="1:25" ht="12.75">
      <c r="A151" s="1506"/>
      <c r="B151" s="1585"/>
      <c r="C151" s="1607"/>
      <c r="D151" s="1585"/>
      <c r="E151" s="1585"/>
      <c r="F151" s="1585"/>
      <c r="G151" s="1585"/>
      <c r="H151" s="1585"/>
      <c r="I151" s="1585"/>
      <c r="J151" s="1585"/>
      <c r="K151" s="1585"/>
      <c r="L151" s="1585"/>
      <c r="M151" s="1585"/>
      <c r="N151" s="1585"/>
      <c r="O151" s="1585"/>
      <c r="P151" s="1585"/>
      <c r="Q151" s="1585"/>
      <c r="R151" s="1593"/>
      <c r="S151" s="1585"/>
      <c r="T151" s="1597"/>
      <c r="U151" s="1628"/>
      <c r="V151" s="1624"/>
      <c r="W151" s="1631"/>
      <c r="X151" s="1626"/>
      <c r="Y151" s="1624"/>
    </row>
    <row r="152" spans="1:25" ht="33" customHeight="1" thickBot="1">
      <c r="A152" s="1507"/>
      <c r="B152" s="1586"/>
      <c r="C152" s="1607"/>
      <c r="D152" s="1586"/>
      <c r="E152" s="1586"/>
      <c r="F152" s="1586"/>
      <c r="G152" s="1586"/>
      <c r="H152" s="1586"/>
      <c r="I152" s="1586"/>
      <c r="J152" s="1586"/>
      <c r="K152" s="1586"/>
      <c r="L152" s="1586"/>
      <c r="M152" s="1586"/>
      <c r="N152" s="1586"/>
      <c r="O152" s="1586"/>
      <c r="P152" s="1586"/>
      <c r="Q152" s="1586"/>
      <c r="R152" s="1594"/>
      <c r="S152" s="1586"/>
      <c r="T152" s="1597"/>
      <c r="U152" s="1629"/>
      <c r="V152" s="1624"/>
      <c r="W152" s="1631"/>
      <c r="X152" s="1626"/>
      <c r="Y152" s="1624"/>
    </row>
    <row r="153" spans="1:25" ht="13.5" thickBot="1">
      <c r="A153" s="338">
        <v>1</v>
      </c>
      <c r="B153" s="341">
        <v>2</v>
      </c>
      <c r="C153" s="341"/>
      <c r="D153" s="341">
        <v>3</v>
      </c>
      <c r="E153" s="341">
        <v>4</v>
      </c>
      <c r="F153" s="341">
        <v>5</v>
      </c>
      <c r="G153" s="341">
        <v>6</v>
      </c>
      <c r="H153" s="341">
        <v>7</v>
      </c>
      <c r="I153" s="341">
        <v>8</v>
      </c>
      <c r="J153" s="341">
        <v>9</v>
      </c>
      <c r="K153" s="341">
        <v>10</v>
      </c>
      <c r="L153" s="341">
        <v>11</v>
      </c>
      <c r="M153" s="341">
        <v>12</v>
      </c>
      <c r="N153" s="341">
        <v>13</v>
      </c>
      <c r="O153" s="341">
        <v>14</v>
      </c>
      <c r="P153" s="341">
        <v>15</v>
      </c>
      <c r="Q153" s="341">
        <v>16</v>
      </c>
      <c r="R153" s="341">
        <v>17</v>
      </c>
      <c r="S153" s="341">
        <v>18</v>
      </c>
      <c r="T153" s="365">
        <v>19</v>
      </c>
      <c r="U153" s="345">
        <v>20</v>
      </c>
      <c r="V153" s="343">
        <v>21</v>
      </c>
      <c r="W153" s="343">
        <v>22</v>
      </c>
      <c r="X153" s="343">
        <v>23</v>
      </c>
      <c r="Y153" s="343">
        <v>24</v>
      </c>
    </row>
    <row r="154" spans="1:25" ht="12.75">
      <c r="A154" s="6"/>
      <c r="B154" s="6"/>
      <c r="C154" s="6"/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51"/>
      <c r="V154" s="354"/>
      <c r="W154" s="6"/>
      <c r="X154" s="6"/>
      <c r="Y154" s="331"/>
    </row>
    <row r="155" spans="1:25" ht="12.75">
      <c r="A155" s="3">
        <v>1</v>
      </c>
      <c r="B155" s="344" t="s">
        <v>161</v>
      </c>
      <c r="C155" s="3" t="s">
        <v>17</v>
      </c>
      <c r="D155" s="3">
        <f>SUM('Sh1-Breakup'!C52)</f>
        <v>458</v>
      </c>
      <c r="E155" s="369">
        <f>SUM('Sh1-Breakup'!D52)</f>
        <v>651.49</v>
      </c>
      <c r="F155" s="3">
        <f>SUM('Sh1-Breakup'!E52)</f>
        <v>3664</v>
      </c>
      <c r="G155" s="3">
        <f>SUM('Sh1-Breakup'!F52)</f>
        <v>3225</v>
      </c>
      <c r="H155" s="3">
        <f>SUM('Sh1-Breakup'!H52)</f>
        <v>0</v>
      </c>
      <c r="I155" s="3">
        <f>SUM('Sh1-Breakup'!I52)</f>
        <v>0</v>
      </c>
      <c r="J155" s="3">
        <f>SUM('Sh1-Breakup'!J52)</f>
        <v>108</v>
      </c>
      <c r="K155" s="369">
        <f>SUM('Sh1-Breakup'!K52)</f>
        <v>488.4</v>
      </c>
      <c r="L155" s="3">
        <f>SUM('Sh1-Breakup'!L52)</f>
        <v>29</v>
      </c>
      <c r="M155" s="369">
        <f>SUM('Sh1-Breakup'!M52)</f>
        <v>194.16</v>
      </c>
      <c r="N155" s="3">
        <f>SUM('Sh1-Breakup'!N52)</f>
        <v>776</v>
      </c>
      <c r="O155" s="369">
        <f>SUM('Sh1-Breakup'!U52)</f>
        <v>6.331877729257641</v>
      </c>
      <c r="P155" s="369">
        <f>SUM('Sh1-Breakup'!V52)</f>
        <v>29.802452838877038</v>
      </c>
      <c r="Q155" s="369">
        <f>SUM('Sh1-Breakup'!W52)</f>
        <v>21.17903930131004</v>
      </c>
      <c r="R155" s="3">
        <f>SUM('Sh1-Breakup'!X52)</f>
        <v>0</v>
      </c>
      <c r="S155" s="369">
        <f>SUM('Sh1-Breakup'!Y52)</f>
        <v>6.695172413793103</v>
      </c>
      <c r="T155" s="369">
        <f>SUM('Sh1-Breakup'!Z52)</f>
        <v>26.780689655172413</v>
      </c>
      <c r="U155" s="3">
        <f>SUM('Sh1-Breakup'!AA52)</f>
        <v>0</v>
      </c>
      <c r="V155" s="351"/>
      <c r="W155" s="2"/>
      <c r="X155" s="2"/>
      <c r="Y155" s="330"/>
    </row>
    <row r="156" spans="1:25" ht="12.75">
      <c r="A156" s="3"/>
      <c r="B156" s="3"/>
      <c r="C156" s="3" t="s">
        <v>65</v>
      </c>
      <c r="D156" s="3">
        <f>SUM('Sh1-Breakup'!AE52)</f>
        <v>743</v>
      </c>
      <c r="E156" s="369">
        <f>SUM('Sh1-Breakup'!AF52)</f>
        <v>1056.64</v>
      </c>
      <c r="F156" s="3">
        <f>SUM('Sh1-Breakup'!AG52)</f>
        <v>5944</v>
      </c>
      <c r="G156" s="3">
        <f>SUM('Sh1-Breakup'!AH52)</f>
        <v>2723</v>
      </c>
      <c r="H156" s="3">
        <f>SUM('Sh1-Breakup'!AJ52)</f>
        <v>0</v>
      </c>
      <c r="I156" s="3">
        <f>SUM('Sh1-Breakup'!AK52)</f>
        <v>0</v>
      </c>
      <c r="J156" s="3">
        <f>SUM('Sh1-Breakup'!AL52)</f>
        <v>182</v>
      </c>
      <c r="K156" s="369">
        <f>SUM('Sh1-Breakup'!AM52)</f>
        <v>659.29</v>
      </c>
      <c r="L156" s="3">
        <f>SUM('Sh1-Breakup'!AN52)</f>
        <v>0</v>
      </c>
      <c r="M156" s="461">
        <f>SUM('Sh1-Breakup'!AO52)</f>
        <v>0</v>
      </c>
      <c r="N156" s="3">
        <f>SUM('Sh1-Breakup'!AP52)</f>
        <v>0</v>
      </c>
      <c r="O156" s="369">
        <f>SUM('Sh1-Breakup'!AW52)</f>
        <v>0</v>
      </c>
      <c r="P156" s="369">
        <f>SUM('Sh1-Breakup'!AX52)</f>
        <v>0</v>
      </c>
      <c r="Q156" s="369">
        <f>SUM('Sh1-Breakup'!AY52)</f>
        <v>0</v>
      </c>
      <c r="R156" s="3">
        <f>SUM('Sh1-Breakup'!AZ52)</f>
        <v>0</v>
      </c>
      <c r="S156" s="369" t="e">
        <f>SUM('Sh1-Breakup'!BA52)</f>
        <v>#DIV/0!</v>
      </c>
      <c r="T156" s="369" t="e">
        <f>SUM('Sh1-Breakup'!BB52)</f>
        <v>#DIV/0!</v>
      </c>
      <c r="U156" s="3">
        <f>SUM('Sh1-Breakup'!BC52)</f>
        <v>0</v>
      </c>
      <c r="V156" s="351"/>
      <c r="W156" s="2"/>
      <c r="X156" s="2"/>
      <c r="Y156" s="330"/>
    </row>
    <row r="157" spans="1:25" ht="12.75">
      <c r="A157" s="3"/>
      <c r="B157" s="3"/>
      <c r="C157" s="3" t="s">
        <v>96</v>
      </c>
      <c r="D157" s="3">
        <f>SUM('Sh1-Breakup'!BG52)</f>
        <v>990</v>
      </c>
      <c r="E157" s="369">
        <f>SUM('Sh1-Breakup'!BH52)</f>
        <v>1408.85</v>
      </c>
      <c r="F157" s="3">
        <f>SUM('Sh1-Breakup'!BI52)</f>
        <v>7920</v>
      </c>
      <c r="G157" s="3">
        <f>SUM('Sh1-Breakup'!BJ52)</f>
        <v>0</v>
      </c>
      <c r="H157" s="3">
        <f>SUM('Sh1-Breakup'!BL52)</f>
        <v>0</v>
      </c>
      <c r="I157" s="3">
        <f>SUM('Sh1-Breakup'!BM52)</f>
        <v>0</v>
      </c>
      <c r="J157" s="3">
        <f>SUM('Sh1-Breakup'!BN52)</f>
        <v>435</v>
      </c>
      <c r="K157" s="369">
        <f>SUM('Sh1-Breakup'!BO52)</f>
        <v>1310.21</v>
      </c>
      <c r="L157" s="3">
        <f>SUM('Sh1-Breakup'!BP52)</f>
        <v>17</v>
      </c>
      <c r="M157" s="461">
        <f>SUM('Sh1-Breakup'!BQ52)</f>
        <v>57.33</v>
      </c>
      <c r="N157" s="3">
        <f>SUM('Sh1-Breakup'!BR52)</f>
        <v>229</v>
      </c>
      <c r="O157" s="369">
        <f>SUM('Sh1-Breakup'!BY52)</f>
        <v>1.7171717171717171</v>
      </c>
      <c r="P157" s="369">
        <f>SUM('Sh1-Breakup'!BZ52)</f>
        <v>4.069276360151897</v>
      </c>
      <c r="Q157" s="369">
        <f>SUM('Sh1-Breakup'!CA52)</f>
        <v>2.8914141414141414</v>
      </c>
      <c r="R157" s="3">
        <f>SUM('Sh1-Breakup'!CB52)</f>
        <v>0</v>
      </c>
      <c r="S157" s="369">
        <f>SUM('Sh1-Breakup'!CC52)</f>
        <v>3.3723529411764703</v>
      </c>
      <c r="T157" s="369">
        <f>SUM('Sh1-Breakup'!CD52)</f>
        <v>13.489411764705881</v>
      </c>
      <c r="U157" s="3">
        <f>SUM('Sh1-Breakup'!CE52)</f>
        <v>0</v>
      </c>
      <c r="V157" s="351"/>
      <c r="W157" s="2"/>
      <c r="X157" s="2"/>
      <c r="Y157" s="330"/>
    </row>
    <row r="158" spans="1:25" ht="12.75">
      <c r="A158" s="76"/>
      <c r="B158" s="76"/>
      <c r="C158" s="378" t="s">
        <v>95</v>
      </c>
      <c r="D158" s="76">
        <f>SUM('Sh1-Breakup'!CI52)</f>
        <v>2191</v>
      </c>
      <c r="E158" s="88">
        <f>SUM('Sh1-Breakup'!CJ52)</f>
        <v>3116.98</v>
      </c>
      <c r="F158" s="76">
        <f>SUM('Sh1-Breakup'!CK52)</f>
        <v>17528</v>
      </c>
      <c r="G158" s="76">
        <f>SUM('Sh1-Breakup'!CL52)</f>
        <v>5948</v>
      </c>
      <c r="H158" s="76">
        <f>SUM(H155:H157)</f>
        <v>0</v>
      </c>
      <c r="I158" s="76">
        <f>SUM(I155:I157)</f>
        <v>0</v>
      </c>
      <c r="J158" s="76">
        <f>SUM('Sh1-Breakup'!CP52)</f>
        <v>725</v>
      </c>
      <c r="K158" s="88">
        <f>SUM('Sh1-Breakup'!CQ52)</f>
        <v>2457.9</v>
      </c>
      <c r="L158" s="76">
        <f>SUM('Sh1-Breakup'!CR52)</f>
        <v>46</v>
      </c>
      <c r="M158" s="427">
        <f>SUM('Sh1-Breakup'!CS52)</f>
        <v>251.49</v>
      </c>
      <c r="N158" s="76">
        <f>SUM('Sh1-Breakup'!CT52)</f>
        <v>1005</v>
      </c>
      <c r="O158" s="88">
        <f>SUM('Sh1-Breakup'!DA52)</f>
        <v>2.0994979461433134</v>
      </c>
      <c r="P158" s="88">
        <f>SUM('Sh1-Breakup'!DB52)</f>
        <v>8.068386707646505</v>
      </c>
      <c r="Q158" s="88">
        <f>SUM('Sh1-Breakup'!DC52)</f>
        <v>5.733683249657691</v>
      </c>
      <c r="R158" s="76">
        <f>SUM('Sh1-Breakup'!DD52)</f>
        <v>0</v>
      </c>
      <c r="S158" s="88">
        <f>SUM('Sh1-Breakup'!DE52)</f>
        <v>5.467173913043479</v>
      </c>
      <c r="T158" s="88">
        <f>SUM('Sh1-Breakup'!DF52)</f>
        <v>21.868695652173916</v>
      </c>
      <c r="U158" s="76">
        <f>SUM('Sh1-Breakup'!DG52)</f>
        <v>0</v>
      </c>
      <c r="V158" s="381" t="e">
        <f>SUM(#REF!)</f>
        <v>#REF!</v>
      </c>
      <c r="W158" s="140" t="e">
        <f>SUM(#REF!)</f>
        <v>#REF!</v>
      </c>
      <c r="X158" s="140" t="e">
        <f>SUM(#REF!)</f>
        <v>#REF!</v>
      </c>
      <c r="Y158" s="382" t="e">
        <f>SUM(#REF!)</f>
        <v>#REF!</v>
      </c>
    </row>
    <row r="159" spans="1:25" ht="12.75">
      <c r="A159" s="3"/>
      <c r="B159" s="3"/>
      <c r="C159" s="2"/>
      <c r="D159" s="3"/>
      <c r="E159" s="369"/>
      <c r="F159" s="3"/>
      <c r="G159" s="3"/>
      <c r="H159" s="3"/>
      <c r="I159" s="3"/>
      <c r="J159" s="3"/>
      <c r="K159" s="3"/>
      <c r="L159" s="3"/>
      <c r="M159" s="3"/>
      <c r="N159" s="3"/>
      <c r="O159" s="77"/>
      <c r="P159" s="77"/>
      <c r="Q159" s="77"/>
      <c r="R159" s="2"/>
      <c r="S159" s="2"/>
      <c r="T159" s="2"/>
      <c r="U159" s="115"/>
      <c r="V159" s="351"/>
      <c r="W159" s="2"/>
      <c r="X159" s="2"/>
      <c r="Y159" s="330"/>
    </row>
    <row r="160" spans="1:25" ht="12.75">
      <c r="A160" s="3">
        <v>2</v>
      </c>
      <c r="B160" s="384" t="s">
        <v>253</v>
      </c>
      <c r="C160" s="3" t="s">
        <v>17</v>
      </c>
      <c r="D160" s="3">
        <f>SUM('Sh1-Breakup'!C53)</f>
        <v>285</v>
      </c>
      <c r="E160" s="369">
        <f>SUM('Sh1-Breakup'!D53)</f>
        <v>405.15</v>
      </c>
      <c r="F160" s="3">
        <f>SUM('Sh1-Breakup'!E53)</f>
        <v>2280</v>
      </c>
      <c r="G160" s="3">
        <f>SUM('Sh1-Breakup'!F53)</f>
        <v>556</v>
      </c>
      <c r="H160" s="3">
        <f>SUM('Sh1-Breakup'!H53)</f>
        <v>0</v>
      </c>
      <c r="I160" s="3">
        <f>SUM('Sh1-Breakup'!I53)</f>
        <v>0</v>
      </c>
      <c r="J160" s="3">
        <f>SUM('Sh1-Breakup'!J53)</f>
        <v>8</v>
      </c>
      <c r="K160" s="369">
        <f>SUM('Sh1-Breakup'!K53)</f>
        <v>22.7</v>
      </c>
      <c r="L160" s="3">
        <f>SUM('Sh1-Breakup'!L53)</f>
        <v>4</v>
      </c>
      <c r="M160" s="369">
        <f>SUM('Sh1-Breakup'!M53)</f>
        <v>9.48</v>
      </c>
      <c r="N160" s="3">
        <f>SUM('Sh1-Breakup'!N53)</f>
        <v>25</v>
      </c>
      <c r="O160" s="369">
        <f>SUM('Sh1-Breakup'!U53)</f>
        <v>1.4035087719298245</v>
      </c>
      <c r="P160" s="369">
        <f>SUM('Sh1-Breakup'!V53)</f>
        <v>2.3398741206960385</v>
      </c>
      <c r="Q160" s="369">
        <f>SUM('Sh1-Breakup'!W53)</f>
        <v>1.0964912280701753</v>
      </c>
      <c r="R160" s="3">
        <f>SUM('Sh1-Breakup'!X53)</f>
        <v>0</v>
      </c>
      <c r="S160" s="369">
        <f>SUM('Sh1-Breakup'!Y53)</f>
        <v>2.37</v>
      </c>
      <c r="T160" s="369">
        <f>SUM('Sh1-Breakup'!Z53)</f>
        <v>9.48</v>
      </c>
      <c r="U160" s="3">
        <f>SUM('Sh1-Breakup'!AA53)</f>
        <v>0</v>
      </c>
      <c r="V160" s="351"/>
      <c r="W160" s="2"/>
      <c r="X160" s="2"/>
      <c r="Y160" s="330"/>
    </row>
    <row r="161" spans="1:25" ht="12.75">
      <c r="A161" s="3"/>
      <c r="B161" s="3"/>
      <c r="C161" s="3"/>
      <c r="D161" s="3"/>
      <c r="E161" s="369"/>
      <c r="F161" s="3"/>
      <c r="G161" s="3"/>
      <c r="H161" s="3"/>
      <c r="I161" s="3"/>
      <c r="J161" s="3"/>
      <c r="K161" s="369"/>
      <c r="L161" s="3"/>
      <c r="M161" s="369"/>
      <c r="N161" s="3"/>
      <c r="O161" s="369"/>
      <c r="P161" s="369"/>
      <c r="Q161" s="369"/>
      <c r="R161" s="3"/>
      <c r="S161" s="369"/>
      <c r="T161" s="369"/>
      <c r="U161" s="346"/>
      <c r="V161" s="351"/>
      <c r="W161" s="2"/>
      <c r="X161" s="2"/>
      <c r="Y161" s="330"/>
    </row>
    <row r="162" spans="1:25" ht="12.75">
      <c r="A162" s="76"/>
      <c r="B162" s="76"/>
      <c r="C162" s="378" t="s">
        <v>95</v>
      </c>
      <c r="D162" s="76">
        <f>SUM('Sh1-Breakup'!CI53)</f>
        <v>285</v>
      </c>
      <c r="E162" s="88">
        <f>SUM('Sh1-Breakup'!CJ53)</f>
        <v>405.15</v>
      </c>
      <c r="F162" s="76">
        <f>SUM('Sh1-Breakup'!CK53)</f>
        <v>2280</v>
      </c>
      <c r="G162" s="76">
        <f>SUM('Sh1-Breakup'!CL53)</f>
        <v>556</v>
      </c>
      <c r="H162" s="76">
        <f>SUM(H160)</f>
        <v>0</v>
      </c>
      <c r="I162" s="76">
        <f>SUM(I160)</f>
        <v>0</v>
      </c>
      <c r="J162" s="76">
        <f>SUM('Sh1-Breakup'!CP53)</f>
        <v>8</v>
      </c>
      <c r="K162" s="88">
        <f>SUM('Sh1-Breakup'!CQ53)</f>
        <v>22.7</v>
      </c>
      <c r="L162" s="76">
        <f>SUM('Sh1-Breakup'!CR53)</f>
        <v>4</v>
      </c>
      <c r="M162" s="88">
        <f>SUM('Sh1-Breakup'!CS53)</f>
        <v>9.48</v>
      </c>
      <c r="N162" s="76">
        <f>SUM('Sh1-Breakup'!CT53)</f>
        <v>25</v>
      </c>
      <c r="O162" s="88">
        <f>SUM('Sh1-Breakup'!DA53)</f>
        <v>1.4035087719298245</v>
      </c>
      <c r="P162" s="88">
        <f>SUM('Sh1-Breakup'!DB53)</f>
        <v>2.3398741206960385</v>
      </c>
      <c r="Q162" s="88">
        <f>SUM('Sh1-Breakup'!DC53)</f>
        <v>1.0964912280701753</v>
      </c>
      <c r="R162" s="76">
        <f>SUM('Sh1-Breakup'!DD53)</f>
        <v>0</v>
      </c>
      <c r="S162" s="88">
        <f>SUM('Sh1-Breakup'!DE53)</f>
        <v>2.37</v>
      </c>
      <c r="T162" s="88">
        <f>SUM('Sh1-Breakup'!DF53)</f>
        <v>9.48</v>
      </c>
      <c r="U162" s="76">
        <f>SUM('Sh1-Breakup'!DG53)</f>
        <v>0</v>
      </c>
      <c r="V162" s="381" t="e">
        <f>SUM(#REF!)</f>
        <v>#REF!</v>
      </c>
      <c r="W162" s="140" t="e">
        <f>SUM(#REF!)</f>
        <v>#REF!</v>
      </c>
      <c r="X162" s="140" t="e">
        <f>SUM(#REF!)</f>
        <v>#REF!</v>
      </c>
      <c r="Y162" s="382" t="e">
        <f>SUM(#REF!)</f>
        <v>#REF!</v>
      </c>
    </row>
    <row r="163" spans="1:25" ht="12.75">
      <c r="A163" s="3"/>
      <c r="B163" s="3"/>
      <c r="C163" s="2"/>
      <c r="D163" s="3"/>
      <c r="E163" s="77"/>
      <c r="F163" s="2"/>
      <c r="G163" s="2"/>
      <c r="H163" s="2"/>
      <c r="I163" s="2"/>
      <c r="J163" s="2"/>
      <c r="K163" s="77"/>
      <c r="L163" s="2"/>
      <c r="M163" s="77"/>
      <c r="N163" s="2"/>
      <c r="O163" s="77"/>
      <c r="P163" s="77"/>
      <c r="Q163" s="77"/>
      <c r="R163" s="2"/>
      <c r="S163" s="2"/>
      <c r="T163" s="2"/>
      <c r="U163" s="115"/>
      <c r="V163" s="351"/>
      <c r="W163" s="2"/>
      <c r="X163" s="2"/>
      <c r="Y163" s="330"/>
    </row>
    <row r="164" spans="1:25" ht="12.75">
      <c r="A164" s="3">
        <v>3</v>
      </c>
      <c r="B164" s="29" t="s">
        <v>45</v>
      </c>
      <c r="C164" s="3" t="s">
        <v>17</v>
      </c>
      <c r="D164" s="3">
        <f>SUM('Sh1-Breakup'!C56)</f>
        <v>1264</v>
      </c>
      <c r="E164" s="369">
        <f>SUM('Sh1-Breakup'!D56)</f>
        <v>1588.62</v>
      </c>
      <c r="F164" s="3">
        <f>SUM('Sh1-Breakup'!E56)</f>
        <v>10112</v>
      </c>
      <c r="G164" s="3">
        <f>SUM('Sh1-Breakup'!F56)</f>
        <v>2712</v>
      </c>
      <c r="H164" s="3">
        <f>SUM('Sh1-Breakup'!H56)</f>
        <v>2165</v>
      </c>
      <c r="I164" s="3">
        <f>SUM('Sh1-Breakup'!I56)</f>
        <v>0</v>
      </c>
      <c r="J164" s="3">
        <f>SUM('Sh1-Breakup'!J56)</f>
        <v>171</v>
      </c>
      <c r="K164" s="369">
        <f>SUM('Sh1-Breakup'!K56)</f>
        <v>712.45</v>
      </c>
      <c r="L164" s="3">
        <f>SUM('Sh1-Breakup'!L56)</f>
        <v>63</v>
      </c>
      <c r="M164" s="369">
        <f>SUM('Sh1-Breakup'!M56)</f>
        <v>300.75</v>
      </c>
      <c r="N164" s="3">
        <f>SUM('Sh1-Breakup'!N56)</f>
        <v>734</v>
      </c>
      <c r="O164" s="369">
        <f>SUM('Sh1-Breakup'!U56)</f>
        <v>4.984177215189874</v>
      </c>
      <c r="P164" s="369">
        <f>SUM('Sh1-Breakup'!V56)</f>
        <v>18.931525474940518</v>
      </c>
      <c r="Q164" s="369">
        <f>SUM('Sh1-Breakup'!W56)</f>
        <v>7.25870253164557</v>
      </c>
      <c r="R164" s="3">
        <f>SUM('Sh1-Breakup'!X56)</f>
        <v>94</v>
      </c>
      <c r="S164" s="369">
        <f>SUM('Sh1-Breakup'!Y56)</f>
        <v>4.773809523809524</v>
      </c>
      <c r="T164" s="369">
        <f>SUM('Sh1-Breakup'!Z56)</f>
        <v>19.095238095238095</v>
      </c>
      <c r="U164" s="3">
        <f>SUM('Sh1-Breakup'!AA56)</f>
        <v>0</v>
      </c>
      <c r="V164" s="351"/>
      <c r="W164" s="2"/>
      <c r="X164" s="2"/>
      <c r="Y164" s="330"/>
    </row>
    <row r="165" spans="1:25" ht="12.75">
      <c r="A165" s="3"/>
      <c r="B165" s="3"/>
      <c r="C165" s="3" t="s">
        <v>65</v>
      </c>
      <c r="D165" s="3">
        <f>SUM('Sh1-Breakup'!AE56)</f>
        <v>1264</v>
      </c>
      <c r="E165" s="369">
        <f>SUM('Sh1-Breakup'!AF56)</f>
        <v>1588.62</v>
      </c>
      <c r="F165" s="3">
        <f>SUM('Sh1-Breakup'!AG56)</f>
        <v>10112</v>
      </c>
      <c r="G165" s="3">
        <f>SUM('Sh1-Breakup'!AH56)</f>
        <v>4847</v>
      </c>
      <c r="H165" s="3">
        <f>SUM('Sh1-Breakup'!AJ56)</f>
        <v>3269</v>
      </c>
      <c r="I165" s="3">
        <f>SUM('Sh1-Breakup'!AK56)</f>
        <v>0</v>
      </c>
      <c r="J165" s="3">
        <f>SUM('Sh1-Breakup'!AL56)</f>
        <v>580</v>
      </c>
      <c r="K165" s="369">
        <f>SUM('Sh1-Breakup'!AM56)</f>
        <v>1395.2</v>
      </c>
      <c r="L165" s="3">
        <f>SUM('Sh1-Breakup'!AN56)</f>
        <v>201</v>
      </c>
      <c r="M165" s="369">
        <f>SUM('Sh1-Breakup'!AO56)</f>
        <v>372.95</v>
      </c>
      <c r="N165" s="3">
        <f>SUM('Sh1-Breakup'!AP56)</f>
        <v>1608</v>
      </c>
      <c r="O165" s="369">
        <f>SUM('Sh1-Breakup'!AW56)</f>
        <v>15.901898734177214</v>
      </c>
      <c r="P165" s="369">
        <f>SUM('Sh1-Breakup'!AX56)</f>
        <v>23.476350543238787</v>
      </c>
      <c r="Q165" s="369">
        <f>SUM('Sh1-Breakup'!AY56)</f>
        <v>15.901898734177214</v>
      </c>
      <c r="R165" s="3">
        <f>SUM('Sh1-Breakup'!AZ56)</f>
        <v>120</v>
      </c>
      <c r="S165" s="369">
        <f>SUM('Sh1-Breakup'!BA56)</f>
        <v>1.8554726368159205</v>
      </c>
      <c r="T165" s="369">
        <f>SUM('Sh1-Breakup'!BB56)</f>
        <v>7.421890547263682</v>
      </c>
      <c r="U165" s="3">
        <f>SUM('Sh1-Breakup'!BC56)</f>
        <v>0</v>
      </c>
      <c r="V165" s="351"/>
      <c r="W165" s="2"/>
      <c r="X165" s="2"/>
      <c r="Y165" s="330"/>
    </row>
    <row r="166" spans="1:25" ht="12.75">
      <c r="A166" s="3"/>
      <c r="B166" s="3"/>
      <c r="C166" s="3" t="s">
        <v>96</v>
      </c>
      <c r="D166" s="3">
        <f>SUM('Sh1-Breakup'!BG56)</f>
        <v>1687</v>
      </c>
      <c r="E166" s="369">
        <f>SUM('Sh1-Breakup'!BH56)</f>
        <v>2118.17</v>
      </c>
      <c r="F166" s="3">
        <f>SUM('Sh1-Breakup'!BI56)</f>
        <v>13496</v>
      </c>
      <c r="G166" s="3">
        <f>SUM('Sh1-Breakup'!BJ56)</f>
        <v>11712</v>
      </c>
      <c r="H166" s="3">
        <f>SUM('Sh1-Breakup'!BL56)</f>
        <v>3365</v>
      </c>
      <c r="I166" s="3">
        <f>SUM('Sh1-Breakup'!BM56)</f>
        <v>0</v>
      </c>
      <c r="J166" s="3">
        <f>SUM('Sh1-Breakup'!BN56)</f>
        <v>857</v>
      </c>
      <c r="K166" s="369">
        <f>SUM('Sh1-Breakup'!BO56)</f>
        <v>1869.72</v>
      </c>
      <c r="L166" s="3">
        <f>SUM('Sh1-Breakup'!BP56)</f>
        <v>229</v>
      </c>
      <c r="M166" s="461">
        <f>SUM('Sh1-Breakup'!BQ56)</f>
        <v>431.19</v>
      </c>
      <c r="N166" s="3">
        <f>SUM('Sh1-Breakup'!BR56)</f>
        <v>1314</v>
      </c>
      <c r="O166" s="369">
        <f>SUM('Sh1-Breakup'!BY56)</f>
        <v>13.574392412566686</v>
      </c>
      <c r="P166" s="369">
        <f>SUM('Sh1-Breakup'!BZ56)</f>
        <v>20.356723020343033</v>
      </c>
      <c r="Q166" s="369">
        <f>SUM('Sh1-Breakup'!CA56)</f>
        <v>9.736218138707766</v>
      </c>
      <c r="R166" s="3">
        <f>SUM('Sh1-Breakup'!CB56)</f>
        <v>226</v>
      </c>
      <c r="S166" s="369">
        <f>SUM('Sh1-Breakup'!CC56)</f>
        <v>1.8829257641921398</v>
      </c>
      <c r="T166" s="369">
        <f>SUM('Sh1-Breakup'!CD56)</f>
        <v>7.531703056768559</v>
      </c>
      <c r="U166" s="3">
        <f>SUM('Sh1-Breakup'!CE56)</f>
        <v>0</v>
      </c>
      <c r="V166" s="351"/>
      <c r="W166" s="2"/>
      <c r="X166" s="2"/>
      <c r="Y166" s="330"/>
    </row>
    <row r="167" spans="1:25" ht="12.75">
      <c r="A167" s="76"/>
      <c r="B167" s="76"/>
      <c r="C167" s="378" t="s">
        <v>95</v>
      </c>
      <c r="D167" s="76">
        <f>SUM('Sh1-Breakup'!CI56)</f>
        <v>4215</v>
      </c>
      <c r="E167" s="88">
        <f>SUM('Sh1-Breakup'!CJ56)</f>
        <v>5295.41</v>
      </c>
      <c r="F167" s="76">
        <f>SUM('Sh1-Breakup'!CK56)</f>
        <v>33720</v>
      </c>
      <c r="G167" s="76">
        <f>SUM('Sh1-Breakup'!CL56)</f>
        <v>19271</v>
      </c>
      <c r="H167" s="76">
        <f>SUM(H164:H166)</f>
        <v>8799</v>
      </c>
      <c r="I167" s="76">
        <f>SUM(I164:I166)</f>
        <v>0</v>
      </c>
      <c r="J167" s="76">
        <f>SUM('Sh1-Breakup'!CP56)</f>
        <v>1608</v>
      </c>
      <c r="K167" s="88">
        <f>SUM('Sh1-Breakup'!CQ56)</f>
        <v>3977.37</v>
      </c>
      <c r="L167" s="76">
        <f>SUM('Sh1-Breakup'!CR56)</f>
        <v>493</v>
      </c>
      <c r="M167" s="427">
        <f>SUM('Sh1-Breakup'!CS56)</f>
        <v>1104.89</v>
      </c>
      <c r="N167" s="76">
        <f>SUM('Sh1-Breakup'!CT56)</f>
        <v>3656</v>
      </c>
      <c r="O167" s="88">
        <f>SUM('Sh1-Breakup'!DA56)</f>
        <v>11.69632265717675</v>
      </c>
      <c r="P167" s="88">
        <f>SUM('Sh1-Breakup'!DB56)</f>
        <v>20.86505105364835</v>
      </c>
      <c r="Q167" s="88">
        <f>SUM('Sh1-Breakup'!DC56)</f>
        <v>10.842230130486358</v>
      </c>
      <c r="R167" s="76">
        <f>SUM('Sh1-Breakup'!DD56)</f>
        <v>440</v>
      </c>
      <c r="S167" s="88">
        <f>SUM('Sh1-Breakup'!DE56)</f>
        <v>2.241156186612576</v>
      </c>
      <c r="T167" s="88">
        <f>SUM('Sh1-Breakup'!DF56)</f>
        <v>8.964624746450305</v>
      </c>
      <c r="U167" s="76">
        <f>SUM('Sh1-Breakup'!DG56)</f>
        <v>0</v>
      </c>
      <c r="V167" s="383" t="e">
        <f>SUM(#REF!)</f>
        <v>#REF!</v>
      </c>
      <c r="W167" s="140" t="e">
        <f>SUM(#REF!)</f>
        <v>#REF!</v>
      </c>
      <c r="X167" s="140" t="e">
        <f>SUM(#REF!)</f>
        <v>#REF!</v>
      </c>
      <c r="Y167" s="382" t="e">
        <f>SUM(#REF!)</f>
        <v>#REF!</v>
      </c>
    </row>
    <row r="168" spans="1:25" ht="12.75">
      <c r="A168" s="3"/>
      <c r="B168" s="3"/>
      <c r="C168" s="2"/>
      <c r="D168" s="3"/>
      <c r="E168" s="77"/>
      <c r="F168" s="2"/>
      <c r="G168" s="2"/>
      <c r="H168" s="2"/>
      <c r="I168" s="2"/>
      <c r="J168" s="2"/>
      <c r="K168" s="77"/>
      <c r="L168" s="2"/>
      <c r="M168" s="77"/>
      <c r="N168" s="2"/>
      <c r="O168" s="77"/>
      <c r="P168" s="77"/>
      <c r="Q168" s="77"/>
      <c r="R168" s="2"/>
      <c r="S168" s="2"/>
      <c r="T168" s="2"/>
      <c r="U168" s="115"/>
      <c r="V168" s="351"/>
      <c r="W168" s="2"/>
      <c r="X168" s="2"/>
      <c r="Y168" s="330"/>
    </row>
    <row r="169" spans="1:25" ht="12.75">
      <c r="A169" s="3">
        <v>4</v>
      </c>
      <c r="B169" s="29" t="s">
        <v>46</v>
      </c>
      <c r="C169" s="3" t="s">
        <v>17</v>
      </c>
      <c r="D169" s="3">
        <f>SUM('Sh1-Breakup'!C57)</f>
        <v>628</v>
      </c>
      <c r="E169" s="369">
        <f>SUM('Sh1-Breakup'!D57)</f>
        <v>813.06</v>
      </c>
      <c r="F169" s="3">
        <f>SUM('Sh1-Breakup'!E57)</f>
        <v>5024</v>
      </c>
      <c r="G169" s="3">
        <f>SUM('Sh1-Breakup'!F57)</f>
        <v>809</v>
      </c>
      <c r="H169" s="3">
        <f>SUM('Sh1-Breakup'!H57)</f>
        <v>597</v>
      </c>
      <c r="I169" s="3">
        <f>SUM('Sh1-Breakup'!I57)</f>
        <v>597</v>
      </c>
      <c r="J169" s="3">
        <f>SUM('Sh1-Breakup'!J57)</f>
        <v>89</v>
      </c>
      <c r="K169" s="369">
        <f>SUM('Sh1-Breakup'!K57)</f>
        <v>261.47</v>
      </c>
      <c r="L169" s="3">
        <f>SUM('Sh1-Breakup'!L57)</f>
        <v>118</v>
      </c>
      <c r="M169" s="369">
        <f>SUM('Sh1-Breakup'!M57)</f>
        <v>320.24</v>
      </c>
      <c r="N169" s="3">
        <f>SUM('Sh1-Breakup'!N57)</f>
        <v>960</v>
      </c>
      <c r="O169" s="369">
        <f>SUM('Sh1-Breakup'!U57)</f>
        <v>18.789808917197455</v>
      </c>
      <c r="P169" s="369">
        <f>SUM('Sh1-Breakup'!V57)</f>
        <v>39.387007108946456</v>
      </c>
      <c r="Q169" s="369">
        <f>SUM('Sh1-Breakup'!W57)</f>
        <v>19.10828025477707</v>
      </c>
      <c r="R169" s="3">
        <f>SUM('Sh1-Breakup'!X57)</f>
        <v>122</v>
      </c>
      <c r="S169" s="369">
        <f>SUM('Sh1-Breakup'!Y57)</f>
        <v>2.713898305084746</v>
      </c>
      <c r="T169" s="369">
        <f>SUM('Sh1-Breakup'!Z57)</f>
        <v>10.855593220338983</v>
      </c>
      <c r="U169" s="3">
        <f>SUM('Sh1-Breakup'!AA57)</f>
        <v>0</v>
      </c>
      <c r="V169" s="351"/>
      <c r="W169" s="2"/>
      <c r="X169" s="2"/>
      <c r="Y169" s="330"/>
    </row>
    <row r="170" spans="1:25" ht="12.75">
      <c r="A170" s="3"/>
      <c r="B170" s="3"/>
      <c r="C170" s="3" t="s">
        <v>65</v>
      </c>
      <c r="D170" s="3">
        <f>SUM('Sh1-Breakup'!AE57)</f>
        <v>628</v>
      </c>
      <c r="E170" s="369">
        <f>SUM('Sh1-Breakup'!AF57)</f>
        <v>813.06</v>
      </c>
      <c r="F170" s="3">
        <f>SUM('Sh1-Breakup'!AG57)</f>
        <v>5024</v>
      </c>
      <c r="G170" s="3">
        <f>SUM('Sh1-Breakup'!AH57)</f>
        <v>956</v>
      </c>
      <c r="H170" s="3">
        <f>SUM('Sh1-Breakup'!AJ57)</f>
        <v>922</v>
      </c>
      <c r="I170" s="3">
        <f>SUM('Sh1-Breakup'!AK57)</f>
        <v>286</v>
      </c>
      <c r="J170" s="3">
        <f>SUM('Sh1-Breakup'!AL57)</f>
        <v>193</v>
      </c>
      <c r="K170" s="369">
        <f>SUM('Sh1-Breakup'!AM57)</f>
        <v>433.28</v>
      </c>
      <c r="L170" s="3">
        <f>SUM('Sh1-Breakup'!AN57)</f>
        <v>112</v>
      </c>
      <c r="M170" s="369">
        <f>SUM('Sh1-Breakup'!AO57)</f>
        <v>231.09</v>
      </c>
      <c r="N170" s="3">
        <f>SUM('Sh1-Breakup'!AP57)</f>
        <v>640</v>
      </c>
      <c r="O170" s="369">
        <f>SUM('Sh1-Breakup'!AW57)</f>
        <v>17.8343949044586</v>
      </c>
      <c r="P170" s="369">
        <f>SUM('Sh1-Breakup'!AX57)</f>
        <v>28.42225666002509</v>
      </c>
      <c r="Q170" s="369">
        <f>SUM('Sh1-Breakup'!AY57)</f>
        <v>12.738853503184714</v>
      </c>
      <c r="R170" s="3">
        <f>SUM('Sh1-Breakup'!AZ57)</f>
        <v>181</v>
      </c>
      <c r="S170" s="369">
        <f>SUM('Sh1-Breakup'!BA57)</f>
        <v>2.0633035714285715</v>
      </c>
      <c r="T170" s="369">
        <f>SUM('Sh1-Breakup'!BB57)</f>
        <v>8.253214285714286</v>
      </c>
      <c r="U170" s="3">
        <f>SUM('Sh1-Breakup'!BC57)</f>
        <v>0</v>
      </c>
      <c r="V170" s="351"/>
      <c r="W170" s="2"/>
      <c r="X170" s="2"/>
      <c r="Y170" s="330"/>
    </row>
    <row r="171" spans="1:25" ht="12.75">
      <c r="A171" s="3"/>
      <c r="B171" s="3"/>
      <c r="C171" s="3" t="s">
        <v>96</v>
      </c>
      <c r="D171" s="3">
        <f>SUM('Sh1-Breakup'!BG57)</f>
        <v>837</v>
      </c>
      <c r="E171" s="369">
        <f>SUM('Sh1-Breakup'!BH57)</f>
        <v>1084.066</v>
      </c>
      <c r="F171" s="3">
        <f>SUM('Sh1-Breakup'!BI57)</f>
        <v>6696</v>
      </c>
      <c r="G171" s="3">
        <f>SUM('Sh1-Breakup'!BJ57)</f>
        <v>856</v>
      </c>
      <c r="H171" s="3">
        <f>SUM('Sh1-Breakup'!BL57)</f>
        <v>856</v>
      </c>
      <c r="I171" s="3">
        <f>SUM('Sh1-Breakup'!BM57)</f>
        <v>856</v>
      </c>
      <c r="J171" s="3">
        <f>SUM('Sh1-Breakup'!BN57)</f>
        <v>856</v>
      </c>
      <c r="K171" s="369">
        <f>SUM('Sh1-Breakup'!BO57)</f>
        <v>1507.67</v>
      </c>
      <c r="L171" s="3">
        <f>SUM('Sh1-Breakup'!BP57)</f>
        <v>161</v>
      </c>
      <c r="M171" s="369">
        <f>SUM('Sh1-Breakup'!BQ57)</f>
        <v>252.42</v>
      </c>
      <c r="N171" s="3">
        <f>SUM('Sh1-Breakup'!BR57)</f>
        <v>757</v>
      </c>
      <c r="O171" s="369">
        <f>SUM('Sh1-Breakup'!BY57)</f>
        <v>19.23536439665472</v>
      </c>
      <c r="P171" s="369">
        <f>SUM('Sh1-Breakup'!BZ57)</f>
        <v>23.284560165155995</v>
      </c>
      <c r="Q171" s="369">
        <f>SUM('Sh1-Breakup'!CA57)</f>
        <v>11.305256869772998</v>
      </c>
      <c r="R171" s="3">
        <f>SUM('Sh1-Breakup'!CB57)</f>
        <v>217</v>
      </c>
      <c r="S171" s="369">
        <f>SUM('Sh1-Breakup'!CC57)</f>
        <v>1.5678260869565217</v>
      </c>
      <c r="T171" s="369">
        <f>SUM('Sh1-Breakup'!CD57)</f>
        <v>6.271304347826087</v>
      </c>
      <c r="U171" s="3">
        <f>SUM('Sh1-Breakup'!CE57)</f>
        <v>0</v>
      </c>
      <c r="V171" s="351"/>
      <c r="W171" s="2"/>
      <c r="X171" s="2"/>
      <c r="Y171" s="330"/>
    </row>
    <row r="172" spans="1:25" ht="12.75">
      <c r="A172" s="76"/>
      <c r="B172" s="76"/>
      <c r="C172" s="378" t="s">
        <v>95</v>
      </c>
      <c r="D172" s="76">
        <f>SUM('Sh1-Breakup'!CI57)</f>
        <v>2093</v>
      </c>
      <c r="E172" s="88">
        <f>SUM('Sh1-Breakup'!CJ57)</f>
        <v>2710.1859999999997</v>
      </c>
      <c r="F172" s="76">
        <f>SUM('Sh1-Breakup'!CK57)</f>
        <v>16744</v>
      </c>
      <c r="G172" s="76">
        <f>SUM('Sh1-Breakup'!CL57)</f>
        <v>2621</v>
      </c>
      <c r="H172" s="76">
        <f>SUM(H169:H171)</f>
        <v>2375</v>
      </c>
      <c r="I172" s="76">
        <f>SUM(I169:I171)</f>
        <v>1739</v>
      </c>
      <c r="J172" s="76">
        <f>SUM('Sh1-Breakup'!CP57)</f>
        <v>1138</v>
      </c>
      <c r="K172" s="88">
        <f>SUM('Sh1-Breakup'!CQ57)</f>
        <v>2202.42</v>
      </c>
      <c r="L172" s="76">
        <f>SUM('Sh1-Breakup'!CR57)</f>
        <v>391</v>
      </c>
      <c r="M172" s="427">
        <f>SUM('Sh1-Breakup'!CS57)</f>
        <v>803.75</v>
      </c>
      <c r="N172" s="76">
        <f>SUM('Sh1-Breakup'!CT57)</f>
        <v>2357</v>
      </c>
      <c r="O172" s="88">
        <f>SUM('Sh1-Breakup'!DA57)</f>
        <v>18.681318681318682</v>
      </c>
      <c r="P172" s="88">
        <f>SUM('Sh1-Breakup'!DB57)</f>
        <v>29.656636112798168</v>
      </c>
      <c r="Q172" s="88">
        <f>SUM('Sh1-Breakup'!DC57)</f>
        <v>14.076684185379836</v>
      </c>
      <c r="R172" s="76">
        <f>SUM('Sh1-Breakup'!DD57)</f>
        <v>520</v>
      </c>
      <c r="S172" s="88">
        <f>SUM('Sh1-Breakup'!DE57)</f>
        <v>2.0556265984654734</v>
      </c>
      <c r="T172" s="88">
        <f>SUM('Sh1-Breakup'!DF57)</f>
        <v>8.222506393861893</v>
      </c>
      <c r="U172" s="76">
        <f>SUM('Sh1-Breakup'!DG57)</f>
        <v>0</v>
      </c>
      <c r="V172" s="381" t="e">
        <f>SUM(#REF!)</f>
        <v>#REF!</v>
      </c>
      <c r="W172" s="140" t="e">
        <f>SUM(#REF!)</f>
        <v>#REF!</v>
      </c>
      <c r="X172" s="140" t="e">
        <f>SUM(#REF!)</f>
        <v>#REF!</v>
      </c>
      <c r="Y172" s="382" t="e">
        <f>SUM(#REF!)</f>
        <v>#REF!</v>
      </c>
    </row>
    <row r="173" spans="1:25" ht="12.75">
      <c r="A173" s="3"/>
      <c r="B173" s="3"/>
      <c r="C173" s="379"/>
      <c r="D173" s="3"/>
      <c r="E173" s="77"/>
      <c r="F173" s="2"/>
      <c r="G173" s="2"/>
      <c r="H173" s="2"/>
      <c r="I173" s="2"/>
      <c r="J173" s="2"/>
      <c r="K173" s="77"/>
      <c r="L173" s="2"/>
      <c r="M173" s="77"/>
      <c r="N173" s="2"/>
      <c r="O173" s="77"/>
      <c r="P173" s="77"/>
      <c r="Q173" s="77"/>
      <c r="R173" s="2"/>
      <c r="S173" s="2"/>
      <c r="T173" s="2"/>
      <c r="U173" s="115"/>
      <c r="V173" s="351"/>
      <c r="W173" s="2"/>
      <c r="X173" s="2"/>
      <c r="Y173" s="330"/>
    </row>
    <row r="174" spans="1:25" ht="12.75">
      <c r="A174" s="3">
        <v>5</v>
      </c>
      <c r="B174" s="29" t="s">
        <v>47</v>
      </c>
      <c r="C174" s="3"/>
      <c r="D174" s="3"/>
      <c r="E174" s="369"/>
      <c r="F174" s="3"/>
      <c r="G174" s="3"/>
      <c r="H174" s="3"/>
      <c r="I174" s="3"/>
      <c r="J174" s="3"/>
      <c r="K174" s="369"/>
      <c r="L174" s="3"/>
      <c r="M174" s="369"/>
      <c r="N174" s="3"/>
      <c r="O174" s="369"/>
      <c r="P174" s="369"/>
      <c r="Q174" s="369"/>
      <c r="R174" s="3"/>
      <c r="S174" s="3"/>
      <c r="T174" s="3"/>
      <c r="U174" s="346"/>
      <c r="V174" s="351"/>
      <c r="W174" s="2"/>
      <c r="X174" s="2"/>
      <c r="Y174" s="330"/>
    </row>
    <row r="175" spans="1:25" ht="12.75">
      <c r="A175" s="3"/>
      <c r="B175" s="3"/>
      <c r="C175" s="3" t="s">
        <v>65</v>
      </c>
      <c r="D175" s="3">
        <f>SUM('Sh1-Breakup'!AE58)</f>
        <v>372</v>
      </c>
      <c r="E175" s="369">
        <f>SUM('Sh1-Breakup'!AF58)</f>
        <v>649.39</v>
      </c>
      <c r="F175" s="3">
        <f>SUM('Sh1-Breakup'!AG58)</f>
        <v>2976</v>
      </c>
      <c r="G175" s="3">
        <f>SUM('Sh1-Breakup'!AH58)</f>
        <v>0</v>
      </c>
      <c r="H175" s="3">
        <f>SUM('Sh1-Breakup'!AJ58)</f>
        <v>0</v>
      </c>
      <c r="I175" s="3">
        <f>SUM('Sh1-Breakup'!AK58)</f>
        <v>0</v>
      </c>
      <c r="J175" s="3">
        <f>SUM('Sh1-Breakup'!AL58)</f>
        <v>0</v>
      </c>
      <c r="K175" s="369">
        <f>SUM('Sh1-Breakup'!AM58)</f>
        <v>0</v>
      </c>
      <c r="L175" s="3">
        <f>SUM('Sh1-Breakup'!AN58)</f>
        <v>0</v>
      </c>
      <c r="M175" s="369">
        <f>SUM('Sh1-Breakup'!AO58)</f>
        <v>0</v>
      </c>
      <c r="N175" s="3">
        <f>SUM('Sh1-Breakup'!AP58)</f>
        <v>0</v>
      </c>
      <c r="O175" s="369">
        <f>SUM('Sh1-Breakup'!AW58)</f>
        <v>0</v>
      </c>
      <c r="P175" s="369">
        <f>SUM('Sh1-Breakup'!AX58)</f>
        <v>0</v>
      </c>
      <c r="Q175" s="369">
        <f>SUM('Sh1-Breakup'!AY58)</f>
        <v>0</v>
      </c>
      <c r="R175" s="3">
        <f>SUM('Sh1-Breakup'!AZ58)</f>
        <v>0</v>
      </c>
      <c r="S175" s="3">
        <f>SUM('Sh1-Breakup'!BA58)</f>
        <v>0</v>
      </c>
      <c r="T175" s="3" t="e">
        <f>SUM('Sh1-Breakup'!BB58)</f>
        <v>#DIV/0!</v>
      </c>
      <c r="U175" s="3">
        <f>SUM('Sh1-Breakup'!BC58)</f>
        <v>0</v>
      </c>
      <c r="V175" s="351"/>
      <c r="W175" s="2"/>
      <c r="X175" s="2"/>
      <c r="Y175" s="330"/>
    </row>
    <row r="176" spans="1:25" ht="12.75">
      <c r="A176" s="3"/>
      <c r="B176" s="3"/>
      <c r="C176" s="3" t="s">
        <v>96</v>
      </c>
      <c r="D176" s="3">
        <f>SUM('Sh1-Breakup'!BG58)</f>
        <v>248</v>
      </c>
      <c r="E176" s="369">
        <f>SUM('Sh1-Breakup'!BH58)</f>
        <v>432.92</v>
      </c>
      <c r="F176" s="3">
        <f>SUM('Sh1-Breakup'!BI58)</f>
        <v>1984</v>
      </c>
      <c r="G176" s="3">
        <f>SUM('Sh1-Breakup'!BJ58)</f>
        <v>0</v>
      </c>
      <c r="H176" s="3">
        <f>SUM('Sh1-Breakup'!BL58)</f>
        <v>0</v>
      </c>
      <c r="I176" s="3">
        <f>SUM('Sh1-Breakup'!BM58)</f>
        <v>0</v>
      </c>
      <c r="J176" s="3">
        <f>SUM('Sh1-Breakup'!BN58)</f>
        <v>0</v>
      </c>
      <c r="K176" s="369">
        <f>SUM('Sh1-Breakup'!BO58)</f>
        <v>0</v>
      </c>
      <c r="L176" s="3">
        <f>SUM('Sh1-Breakup'!BP58)</f>
        <v>0</v>
      </c>
      <c r="M176" s="369">
        <f>SUM('Sh1-Breakup'!BQ58)</f>
        <v>0</v>
      </c>
      <c r="N176" s="3">
        <f>SUM('Sh1-Breakup'!BR58)</f>
        <v>0</v>
      </c>
      <c r="O176" s="369">
        <f>SUM('Sh1-Breakup'!BY58)</f>
        <v>0</v>
      </c>
      <c r="P176" s="369">
        <f>SUM('Sh1-Breakup'!BZ58)</f>
        <v>0</v>
      </c>
      <c r="Q176" s="369">
        <f>SUM('Sh1-Breakup'!CA58)</f>
        <v>0</v>
      </c>
      <c r="R176" s="3">
        <f>SUM('Sh1-Breakup'!CB58)</f>
        <v>0</v>
      </c>
      <c r="S176" s="3">
        <f>SUM('Sh1-Breakup'!CC58)</f>
        <v>0</v>
      </c>
      <c r="T176" s="3" t="e">
        <f>SUM('Sh1-Breakup'!CD58)</f>
        <v>#DIV/0!</v>
      </c>
      <c r="U176" s="3">
        <f>SUM('Sh1-Breakup'!CE58)</f>
        <v>0</v>
      </c>
      <c r="V176" s="351"/>
      <c r="W176" s="2"/>
      <c r="X176" s="2"/>
      <c r="Y176" s="330"/>
    </row>
    <row r="177" spans="1:25" ht="12.75">
      <c r="A177" s="76"/>
      <c r="B177" s="76"/>
      <c r="C177" s="378" t="s">
        <v>95</v>
      </c>
      <c r="D177" s="76">
        <f>SUM('Sh1-Breakup'!CI58)</f>
        <v>620</v>
      </c>
      <c r="E177" s="88">
        <f>SUM('Sh1-Breakup'!CJ58)</f>
        <v>1082.31</v>
      </c>
      <c r="F177" s="76">
        <f>SUM('Sh1-Breakup'!CK58)</f>
        <v>4960</v>
      </c>
      <c r="G177" s="76">
        <f>SUM('Sh1-Breakup'!CL58)</f>
        <v>0</v>
      </c>
      <c r="H177" s="76">
        <f>SUM(H175:H176)</f>
        <v>0</v>
      </c>
      <c r="I177" s="76">
        <f>SUM(I175:I176)</f>
        <v>0</v>
      </c>
      <c r="J177" s="76">
        <f>SUM('Sh1-Breakup'!CP58)</f>
        <v>0</v>
      </c>
      <c r="K177" s="88">
        <f>SUM('Sh1-Breakup'!CQ58)</f>
        <v>0</v>
      </c>
      <c r="L177" s="76">
        <f>SUM('Sh1-Breakup'!CR58)</f>
        <v>0</v>
      </c>
      <c r="M177" s="88">
        <f>SUM('Sh1-Breakup'!CS58)</f>
        <v>0</v>
      </c>
      <c r="N177" s="76">
        <f>SUM('Sh1-Breakup'!CT58)</f>
        <v>0</v>
      </c>
      <c r="O177" s="88">
        <f>SUM('Sh1-Breakup'!DA58)</f>
        <v>0</v>
      </c>
      <c r="P177" s="88">
        <f>SUM('Sh1-Breakup'!DB58)</f>
        <v>0</v>
      </c>
      <c r="Q177" s="88">
        <f>SUM('Sh1-Breakup'!DC58)</f>
        <v>0</v>
      </c>
      <c r="R177" s="76">
        <f>SUM('Sh1-Breakup'!DD58)</f>
        <v>0</v>
      </c>
      <c r="S177" s="76">
        <f>SUM('Sh1-Breakup'!DE58)</f>
        <v>0</v>
      </c>
      <c r="T177" s="76">
        <f>SUM('Sh1-Breakup'!DF58)</f>
        <v>0</v>
      </c>
      <c r="U177" s="76">
        <f>SUM('Sh1-Breakup'!DG58)</f>
        <v>0</v>
      </c>
      <c r="V177" s="381" t="e">
        <f>SUM(#REF!)</f>
        <v>#REF!</v>
      </c>
      <c r="W177" s="140" t="e">
        <f>SUM(#REF!)</f>
        <v>#REF!</v>
      </c>
      <c r="X177" s="140" t="e">
        <f>SUM(#REF!)</f>
        <v>#REF!</v>
      </c>
      <c r="Y177" s="382" t="e">
        <f>SUM(#REF!)</f>
        <v>#REF!</v>
      </c>
    </row>
    <row r="178" spans="1:25" ht="12.75">
      <c r="A178" s="3"/>
      <c r="B178" s="3"/>
      <c r="C178" s="2"/>
      <c r="D178" s="3"/>
      <c r="E178" s="2"/>
      <c r="F178" s="2"/>
      <c r="G178" s="2"/>
      <c r="H178" s="2"/>
      <c r="I178" s="2"/>
      <c r="J178" s="2"/>
      <c r="K178" s="77"/>
      <c r="L178" s="2"/>
      <c r="M178" s="77"/>
      <c r="N178" s="2"/>
      <c r="O178" s="462"/>
      <c r="P178" s="77"/>
      <c r="Q178" s="462"/>
      <c r="R178" s="2"/>
      <c r="S178" s="2"/>
      <c r="T178" s="2"/>
      <c r="U178" s="115"/>
      <c r="V178" s="351"/>
      <c r="W178" s="2"/>
      <c r="X178" s="2"/>
      <c r="Y178" s="330"/>
    </row>
    <row r="179" spans="1:25" ht="12.75">
      <c r="A179" s="3">
        <v>6</v>
      </c>
      <c r="B179" s="29" t="s">
        <v>256</v>
      </c>
      <c r="C179" s="3"/>
      <c r="D179" s="3"/>
      <c r="E179" s="3"/>
      <c r="F179" s="3"/>
      <c r="G179" s="3"/>
      <c r="H179" s="3"/>
      <c r="I179" s="3"/>
      <c r="J179" s="3"/>
      <c r="K179" s="369"/>
      <c r="L179" s="3"/>
      <c r="M179" s="369"/>
      <c r="N179" s="3"/>
      <c r="O179" s="377"/>
      <c r="P179" s="369"/>
      <c r="Q179" s="377"/>
      <c r="R179" s="3"/>
      <c r="S179" s="3"/>
      <c r="T179" s="3"/>
      <c r="U179" s="346"/>
      <c r="V179" s="351"/>
      <c r="W179" s="2"/>
      <c r="X179" s="2"/>
      <c r="Y179" s="330"/>
    </row>
    <row r="180" spans="1:25" ht="12.75">
      <c r="A180" s="3"/>
      <c r="B180" s="3"/>
      <c r="C180" s="3" t="s">
        <v>65</v>
      </c>
      <c r="D180" s="3">
        <f>SUM('Sh1-Breakup'!AE59)</f>
        <v>421</v>
      </c>
      <c r="E180" s="369">
        <f>SUM('Sh1-Breakup'!AF59)</f>
        <v>581.1</v>
      </c>
      <c r="F180" s="3">
        <f>SUM('Sh1-Breakup'!AG59)</f>
        <v>3368</v>
      </c>
      <c r="G180" s="3">
        <f>SUM('Sh1-Breakup'!AH59)</f>
        <v>0</v>
      </c>
      <c r="H180" s="3">
        <f>SUM('Sh1-Breakup'!AJ59)</f>
        <v>0</v>
      </c>
      <c r="I180" s="3">
        <f>SUM('Sh1-Breakup'!AK59)</f>
        <v>0</v>
      </c>
      <c r="J180" s="3">
        <f>SUM('Sh1-Breakup'!AL59)</f>
        <v>2</v>
      </c>
      <c r="K180" s="369">
        <f>SUM('Sh1-Breakup'!AM59)</f>
        <v>7.2</v>
      </c>
      <c r="L180" s="3">
        <f>SUM('Sh1-Breakup'!AN59)</f>
        <v>0</v>
      </c>
      <c r="M180" s="369">
        <f>SUM('Sh1-Breakup'!AO59)</f>
        <v>0</v>
      </c>
      <c r="N180" s="3">
        <f>SUM('Sh1-Breakup'!AP59)</f>
        <v>0</v>
      </c>
      <c r="O180" s="369">
        <f>SUM('Sh1-Breakup'!AW59)</f>
        <v>0</v>
      </c>
      <c r="P180" s="369">
        <f>SUM('Sh1-Breakup'!AX59)</f>
        <v>0</v>
      </c>
      <c r="Q180" s="369">
        <f>SUM('Sh1-Breakup'!AY59)</f>
        <v>0</v>
      </c>
      <c r="R180" s="3">
        <f>SUM('Sh1-Breakup'!AZ59)</f>
        <v>0</v>
      </c>
      <c r="S180" s="369" t="e">
        <f>SUM('Sh1-Breakup'!BA59)</f>
        <v>#DIV/0!</v>
      </c>
      <c r="T180" s="369" t="e">
        <f>SUM('Sh1-Breakup'!BB59)</f>
        <v>#DIV/0!</v>
      </c>
      <c r="U180" s="3">
        <f>SUM('Sh1-Breakup'!BC59)</f>
        <v>0</v>
      </c>
      <c r="V180" s="351"/>
      <c r="W180" s="2"/>
      <c r="X180" s="2"/>
      <c r="Y180" s="330"/>
    </row>
    <row r="181" spans="1:25" ht="12.75">
      <c r="A181" s="3"/>
      <c r="B181" s="3"/>
      <c r="C181" s="3" t="s">
        <v>96</v>
      </c>
      <c r="D181" s="3">
        <f>SUM('Sh1-Breakup'!BG59)</f>
        <v>280</v>
      </c>
      <c r="E181" s="369">
        <f>SUM('Sh1-Breakup'!BH59)</f>
        <v>387.40000000000003</v>
      </c>
      <c r="F181" s="3">
        <f>SUM('Sh1-Breakup'!BI59)</f>
        <v>2240</v>
      </c>
      <c r="G181" s="3">
        <f>SUM('Sh1-Breakup'!BJ59)</f>
        <v>0</v>
      </c>
      <c r="H181" s="3">
        <f>SUM('Sh1-Breakup'!BL59)</f>
        <v>0</v>
      </c>
      <c r="I181" s="3">
        <f>SUM('Sh1-Breakup'!BM59)</f>
        <v>0</v>
      </c>
      <c r="J181" s="3">
        <f>SUM('Sh1-Breakup'!BN59)</f>
        <v>0</v>
      </c>
      <c r="K181" s="369">
        <f>SUM('Sh1-Breakup'!BO59)</f>
        <v>0</v>
      </c>
      <c r="L181" s="3">
        <f>SUM('Sh1-Breakup'!BP59)</f>
        <v>0</v>
      </c>
      <c r="M181" s="369">
        <f>SUM('Sh1-Breakup'!BQ59)</f>
        <v>0</v>
      </c>
      <c r="N181" s="3">
        <f>SUM('Sh1-Breakup'!BR59)</f>
        <v>0</v>
      </c>
      <c r="O181" s="369">
        <f>SUM('Sh1-Breakup'!BY59)</f>
        <v>0</v>
      </c>
      <c r="P181" s="369">
        <f>SUM('Sh1-Breakup'!BZ59)</f>
        <v>0</v>
      </c>
      <c r="Q181" s="369">
        <f>SUM('Sh1-Breakup'!CA59)</f>
        <v>0</v>
      </c>
      <c r="R181" s="3">
        <f>SUM('Sh1-Breakup'!CB59)</f>
        <v>0</v>
      </c>
      <c r="S181" s="369" t="e">
        <f>SUM('Sh1-Breakup'!CC59)</f>
        <v>#DIV/0!</v>
      </c>
      <c r="T181" s="369" t="e">
        <f>SUM('Sh1-Breakup'!CD59)</f>
        <v>#DIV/0!</v>
      </c>
      <c r="U181" s="3">
        <f>SUM('Sh1-Breakup'!CE59)</f>
        <v>0</v>
      </c>
      <c r="V181" s="351"/>
      <c r="W181" s="2"/>
      <c r="X181" s="2"/>
      <c r="Y181" s="330"/>
    </row>
    <row r="182" spans="1:25" ht="12.75">
      <c r="A182" s="76"/>
      <c r="B182" s="76"/>
      <c r="C182" s="378" t="s">
        <v>95</v>
      </c>
      <c r="D182" s="76">
        <f>SUM('Sh1-Breakup'!CI59)</f>
        <v>701</v>
      </c>
      <c r="E182" s="88">
        <f>SUM('Sh1-Breakup'!CJ59)</f>
        <v>968.5</v>
      </c>
      <c r="F182" s="76">
        <f>SUM('Sh1-Breakup'!CK59)</f>
        <v>5608</v>
      </c>
      <c r="G182" s="76">
        <f>SUM('Sh1-Breakup'!CL59)</f>
        <v>0</v>
      </c>
      <c r="H182" s="76">
        <f>SUM(H180:H181)</f>
        <v>0</v>
      </c>
      <c r="I182" s="76">
        <f>SUM(I180:I181)</f>
        <v>0</v>
      </c>
      <c r="J182" s="76">
        <f>SUM('Sh1-Breakup'!CP59)</f>
        <v>2</v>
      </c>
      <c r="K182" s="88">
        <f>SUM('Sh1-Breakup'!CQ59)</f>
        <v>7.2</v>
      </c>
      <c r="L182" s="76">
        <f>SUM('Sh1-Breakup'!CR59)</f>
        <v>0</v>
      </c>
      <c r="M182" s="88">
        <f>SUM('Sh1-Breakup'!CS59)</f>
        <v>0</v>
      </c>
      <c r="N182" s="76">
        <f>SUM('Sh1-Breakup'!CT59)</f>
        <v>0</v>
      </c>
      <c r="O182" s="88">
        <f>SUM('Sh1-Breakup'!DA59)</f>
        <v>0</v>
      </c>
      <c r="P182" s="88">
        <f>SUM('Sh1-Breakup'!DB59)</f>
        <v>0</v>
      </c>
      <c r="Q182" s="88">
        <f>SUM('Sh1-Breakup'!DC59)</f>
        <v>0</v>
      </c>
      <c r="R182" s="76">
        <f>SUM('Sh1-Breakup'!DD59)</f>
        <v>0</v>
      </c>
      <c r="S182" s="87">
        <f>SUM('Sh1-Breakup'!DE59)</f>
        <v>0</v>
      </c>
      <c r="T182" s="87">
        <f>SUM('Sh1-Breakup'!DF59)</f>
        <v>0</v>
      </c>
      <c r="U182" s="76">
        <f>SUM('Sh1-Breakup'!DG59)</f>
        <v>0</v>
      </c>
      <c r="V182" s="381" t="e">
        <f>SUM(#REF!)</f>
        <v>#REF!</v>
      </c>
      <c r="W182" s="140" t="e">
        <f>SUM(#REF!)</f>
        <v>#REF!</v>
      </c>
      <c r="X182" s="140" t="e">
        <f>SUM(#REF!)</f>
        <v>#REF!</v>
      </c>
      <c r="Y182" s="382" t="e">
        <f>SUM(#REF!)</f>
        <v>#REF!</v>
      </c>
    </row>
    <row r="183" spans="1:25" ht="12.75">
      <c r="A183" s="3"/>
      <c r="B183" s="3"/>
      <c r="C183" s="2"/>
      <c r="D183" s="3"/>
      <c r="E183" s="77"/>
      <c r="F183" s="2"/>
      <c r="G183" s="2"/>
      <c r="H183" s="2"/>
      <c r="I183" s="2"/>
      <c r="J183" s="2"/>
      <c r="K183" s="77"/>
      <c r="L183" s="2"/>
      <c r="M183" s="77"/>
      <c r="N183" s="2"/>
      <c r="O183" s="77"/>
      <c r="P183" s="77"/>
      <c r="Q183" s="77"/>
      <c r="R183" s="2"/>
      <c r="S183" s="2"/>
      <c r="T183" s="2"/>
      <c r="U183" s="115"/>
      <c r="V183" s="351"/>
      <c r="W183" s="2"/>
      <c r="X183" s="2"/>
      <c r="Y183" s="330"/>
    </row>
    <row r="184" spans="1:25" ht="12.75">
      <c r="A184" s="3">
        <v>7</v>
      </c>
      <c r="B184" s="29" t="s">
        <v>254</v>
      </c>
      <c r="C184" s="3" t="s">
        <v>17</v>
      </c>
      <c r="D184" s="3">
        <f>SUM('Sh1-Breakup'!C60)</f>
        <v>948</v>
      </c>
      <c r="E184" s="369">
        <f>SUM('Sh1-Breakup'!D60)</f>
        <v>1204.46</v>
      </c>
      <c r="F184" s="3">
        <f>SUM('Sh1-Breakup'!E60)</f>
        <v>7584</v>
      </c>
      <c r="G184" s="3">
        <f>SUM('Sh1-Breakup'!F60)</f>
        <v>1678</v>
      </c>
      <c r="H184" s="3">
        <f>SUM('Sh1-Breakup'!H60)</f>
        <v>740</v>
      </c>
      <c r="I184" s="3">
        <f>SUM('Sh1-Breakup'!I60)</f>
        <v>632</v>
      </c>
      <c r="J184" s="3">
        <f>SUM('Sh1-Breakup'!J60)</f>
        <v>98</v>
      </c>
      <c r="K184" s="369">
        <f>SUM('Sh1-Breakup'!K60)</f>
        <v>491.03</v>
      </c>
      <c r="L184" s="3">
        <f>SUM('Sh1-Breakup'!L60)</f>
        <v>40</v>
      </c>
      <c r="M184" s="522">
        <f>SUM('Sh1-Breakup'!M60)</f>
        <v>151.94</v>
      </c>
      <c r="N184" s="3">
        <f>SUM('Sh1-Breakup'!N60)</f>
        <v>836</v>
      </c>
      <c r="O184" s="369">
        <f>SUM('Sh1-Breakup'!U60)</f>
        <v>182</v>
      </c>
      <c r="P184" s="369">
        <f>SUM('Sh1-Breakup'!V60)</f>
        <v>12.61478172791126</v>
      </c>
      <c r="Q184" s="522">
        <f>SUM('Sh1-Breakup'!W60)</f>
        <v>11.023206751054852</v>
      </c>
      <c r="R184" s="3">
        <f>SUM('Sh1-Breakup'!X60)</f>
        <v>165</v>
      </c>
      <c r="S184" s="369">
        <f>SUM('Sh1-Breakup'!Y60)</f>
        <v>3.7984999999999998</v>
      </c>
      <c r="T184" s="369">
        <f>SUM('Sh1-Breakup'!Z60)</f>
        <v>15.193999999999999</v>
      </c>
      <c r="U184" s="3">
        <f>SUM('Sh1-Breakup'!AA60)</f>
        <v>25</v>
      </c>
      <c r="V184" s="351"/>
      <c r="W184" s="2"/>
      <c r="X184" s="2"/>
      <c r="Y184" s="330"/>
    </row>
    <row r="185" spans="1:25" ht="12.75">
      <c r="A185" s="2"/>
      <c r="B185" s="3"/>
      <c r="C185" s="3" t="s">
        <v>65</v>
      </c>
      <c r="D185" s="3">
        <f>SUM('Sh1-Breakup'!AE60)</f>
        <v>1379</v>
      </c>
      <c r="E185" s="369">
        <f>SUM('Sh1-Breakup'!AF60)</f>
        <v>1751.93</v>
      </c>
      <c r="F185" s="3">
        <f>SUM('Sh1-Breakup'!AG60)</f>
        <v>11032</v>
      </c>
      <c r="G185" s="3">
        <f>SUM('Sh1-Breakup'!AH60)</f>
        <v>1435</v>
      </c>
      <c r="H185" s="3">
        <f>SUM('Sh1-Breakup'!AJ60)</f>
        <v>956</v>
      </c>
      <c r="I185" s="3">
        <f>SUM('Sh1-Breakup'!AK60)</f>
        <v>766</v>
      </c>
      <c r="J185" s="3">
        <f>SUM('Sh1-Breakup'!AL60)</f>
        <v>257</v>
      </c>
      <c r="K185" s="369">
        <f>SUM('Sh1-Breakup'!AM60)</f>
        <v>326.12</v>
      </c>
      <c r="L185" s="3">
        <f>SUM('Sh1-Breakup'!AN60)</f>
        <v>174</v>
      </c>
      <c r="M185" s="369">
        <f>SUM('Sh1-Breakup'!AO60)</f>
        <v>265.3</v>
      </c>
      <c r="N185" s="3">
        <f>SUM('Sh1-Breakup'!AP60)</f>
        <v>1459</v>
      </c>
      <c r="O185" s="369">
        <f>SUM('Sh1-Breakup'!AW60)</f>
        <v>12.6178390137781</v>
      </c>
      <c r="P185" s="369">
        <f>SUM('Sh1-Breakup'!AX60)</f>
        <v>15.143299104416272</v>
      </c>
      <c r="Q185" s="369">
        <f>SUM('Sh1-Breakup'!AY60)</f>
        <v>13.225163161711384</v>
      </c>
      <c r="R185" s="3">
        <f>SUM('Sh1-Breakup'!AZ60)</f>
        <v>173</v>
      </c>
      <c r="S185" s="369">
        <f>SUM('Sh1-Breakup'!BA60)</f>
        <v>1.524712643678161</v>
      </c>
      <c r="T185" s="369">
        <f>SUM('Sh1-Breakup'!BB60)</f>
        <v>6.098850574712644</v>
      </c>
      <c r="U185" s="3">
        <f>SUM('Sh1-Breakup'!BC60)</f>
        <v>55</v>
      </c>
      <c r="V185" s="351"/>
      <c r="W185" s="2"/>
      <c r="X185" s="2"/>
      <c r="Y185" s="330"/>
    </row>
    <row r="186" spans="1:25" ht="12.75">
      <c r="A186" s="2"/>
      <c r="B186" s="3"/>
      <c r="C186" s="3" t="s">
        <v>96</v>
      </c>
      <c r="D186" s="3">
        <f>SUM('Sh1-Breakup'!BG60)</f>
        <v>1839</v>
      </c>
      <c r="E186" s="369">
        <f>SUM('Sh1-Breakup'!BH60)</f>
        <v>2335.91</v>
      </c>
      <c r="F186" s="3">
        <f>SUM('Sh1-Breakup'!BI60)</f>
        <v>14712</v>
      </c>
      <c r="G186" s="3">
        <f>SUM('Sh1-Breakup'!BJ60)</f>
        <v>3538</v>
      </c>
      <c r="H186" s="3">
        <f>SUM('Sh1-Breakup'!BL60)</f>
        <v>2277</v>
      </c>
      <c r="I186" s="3">
        <f>SUM('Sh1-Breakup'!BM60)</f>
        <v>2277</v>
      </c>
      <c r="J186" s="3">
        <f>SUM('Sh1-Breakup'!BN60)</f>
        <v>740</v>
      </c>
      <c r="K186" s="369">
        <f>SUM('Sh1-Breakup'!BO60)</f>
        <v>1846.6</v>
      </c>
      <c r="L186" s="3">
        <f>SUM('Sh1-Breakup'!BP60)</f>
        <v>66</v>
      </c>
      <c r="M186" s="461">
        <f>SUM('Sh1-Breakup'!BQ60)</f>
        <v>150.7</v>
      </c>
      <c r="N186" s="3">
        <f>SUM('Sh1-Breakup'!BR60)</f>
        <v>829</v>
      </c>
      <c r="O186" s="369">
        <f>SUM('Sh1-Breakup'!BY60)</f>
        <v>3.588907014681892</v>
      </c>
      <c r="P186" s="369">
        <f>SUM('Sh1-Breakup'!BZ60)</f>
        <v>6.451447187605687</v>
      </c>
      <c r="Q186" s="522">
        <f>SUM('Sh1-Breakup'!CA60)</f>
        <v>5.634855899945623</v>
      </c>
      <c r="R186" s="3">
        <f>SUM('Sh1-Breakup'!CB60)</f>
        <v>210</v>
      </c>
      <c r="S186" s="369">
        <f>SUM('Sh1-Breakup'!CC60)</f>
        <v>2.283333333333333</v>
      </c>
      <c r="T186" s="369">
        <f>SUM('Sh1-Breakup'!CD60)</f>
        <v>9.133333333333333</v>
      </c>
      <c r="U186" s="3">
        <f>SUM('Sh1-Breakup'!CE60)</f>
        <v>18</v>
      </c>
      <c r="V186" s="351"/>
      <c r="W186" s="2"/>
      <c r="X186" s="2"/>
      <c r="Y186" s="330"/>
    </row>
    <row r="187" spans="1:25" ht="12.75">
      <c r="A187" s="75"/>
      <c r="B187" s="76"/>
      <c r="C187" s="378" t="s">
        <v>95</v>
      </c>
      <c r="D187" s="76">
        <f>SUM('Sh1-Breakup'!CI60)</f>
        <v>4166</v>
      </c>
      <c r="E187" s="88">
        <f>SUM('Sh1-Breakup'!CJ60)</f>
        <v>5292.3</v>
      </c>
      <c r="F187" s="76">
        <f>SUM('Sh1-Breakup'!CK60)</f>
        <v>33328</v>
      </c>
      <c r="G187" s="76">
        <f>SUM('Sh1-Breakup'!CL60)</f>
        <v>6651</v>
      </c>
      <c r="H187" s="76">
        <f>SUM(H184:H186)</f>
        <v>3973</v>
      </c>
      <c r="I187" s="76">
        <f>SUM(I184:I186)</f>
        <v>3675</v>
      </c>
      <c r="J187" s="76">
        <f>SUM('Sh1-Breakup'!CP60)</f>
        <v>1095</v>
      </c>
      <c r="K187" s="88">
        <f>SUM('Sh1-Breakup'!CQ60)</f>
        <v>2663.75</v>
      </c>
      <c r="L187" s="76">
        <f>SUM('Sh1-Breakup'!CR60)</f>
        <v>280</v>
      </c>
      <c r="M187" s="427">
        <f>SUM('Sh1-Breakup'!CS60)</f>
        <v>567.94</v>
      </c>
      <c r="N187" s="76">
        <f>SUM('Sh1-Breakup'!CT60)</f>
        <v>3124</v>
      </c>
      <c r="O187" s="88">
        <f>SUM('Sh1-Breakup'!DA60)</f>
        <v>6.721075372059529</v>
      </c>
      <c r="P187" s="88">
        <f>SUM('Sh1-Breakup'!DB60)</f>
        <v>10.731440016627932</v>
      </c>
      <c r="Q187" s="87">
        <f>SUM('Sh1-Breakup'!DC60)</f>
        <v>9.373499759961595</v>
      </c>
      <c r="R187" s="76">
        <f>SUM('Sh1-Breakup'!DD60)</f>
        <v>548</v>
      </c>
      <c r="S187" s="88">
        <f>SUM('Sh1-Breakup'!DE60)</f>
        <v>2.028357142857143</v>
      </c>
      <c r="T187" s="88">
        <f>SUM('Sh1-Breakup'!DF60)</f>
        <v>8.113428571428573</v>
      </c>
      <c r="U187" s="371">
        <f>SUM('Sh1-Breakup'!DG98)</f>
        <v>0</v>
      </c>
      <c r="V187" s="383" t="e">
        <f>SUM(#REF!)</f>
        <v>#REF!</v>
      </c>
      <c r="W187" s="140" t="e">
        <f>SUM(#REF!)</f>
        <v>#REF!</v>
      </c>
      <c r="X187" s="140" t="e">
        <f>SUM(#REF!)</f>
        <v>#REF!</v>
      </c>
      <c r="Y187" s="382" t="e">
        <f>SUM(#REF!)</f>
        <v>#REF!</v>
      </c>
    </row>
    <row r="188" spans="1:25" ht="12.75">
      <c r="A188" s="2"/>
      <c r="B188" s="29"/>
      <c r="C188" s="2"/>
      <c r="D188" s="3"/>
      <c r="E188" s="77"/>
      <c r="F188" s="2"/>
      <c r="G188" s="2"/>
      <c r="H188" s="2"/>
      <c r="I188" s="2"/>
      <c r="J188" s="2"/>
      <c r="K188" s="77"/>
      <c r="L188" s="2"/>
      <c r="M188" s="77"/>
      <c r="N188" s="2"/>
      <c r="O188" s="77"/>
      <c r="P188" s="77"/>
      <c r="Q188" s="77"/>
      <c r="R188" s="2"/>
      <c r="S188" s="2"/>
      <c r="T188" s="2"/>
      <c r="U188" s="115"/>
      <c r="V188" s="351"/>
      <c r="W188" s="2"/>
      <c r="X188" s="2"/>
      <c r="Y188" s="330"/>
    </row>
    <row r="189" spans="1:25" ht="12.75">
      <c r="A189" s="3">
        <v>8</v>
      </c>
      <c r="B189" s="29" t="s">
        <v>255</v>
      </c>
      <c r="C189" s="380" t="s">
        <v>17</v>
      </c>
      <c r="D189" s="3">
        <f>SUM('Sh1-Breakup'!C61)</f>
        <v>431</v>
      </c>
      <c r="E189" s="369">
        <f>SUM('Sh1-Breakup'!D61)</f>
        <v>547.48</v>
      </c>
      <c r="F189" s="3">
        <f>SUM('Sh1-Breakup'!E61)</f>
        <v>3448</v>
      </c>
      <c r="G189" s="3">
        <f>SUM('Sh1-Breakup'!F61)</f>
        <v>339</v>
      </c>
      <c r="H189" s="3">
        <f>SUM('Sh1-Breakup'!H61)</f>
        <v>123</v>
      </c>
      <c r="I189" s="3">
        <f>SUM('Sh1-Breakup'!I61)</f>
        <v>123</v>
      </c>
      <c r="J189" s="3">
        <f>SUM('Sh1-Breakup'!J61)</f>
        <v>57</v>
      </c>
      <c r="K189" s="369">
        <f>SUM('Sh1-Breakup'!K61)</f>
        <v>127.42</v>
      </c>
      <c r="L189" s="3">
        <f>SUM('Sh1-Breakup'!L61)</f>
        <v>23</v>
      </c>
      <c r="M189" s="369">
        <f>SUM('Sh1-Breakup'!M61)</f>
        <v>58.9</v>
      </c>
      <c r="N189" s="3">
        <f>SUM('Sh1-Breakup'!N61)</f>
        <v>240</v>
      </c>
      <c r="O189" s="369">
        <f>SUM('Sh1-Breakup'!U61)</f>
        <v>5.336426914153132</v>
      </c>
      <c r="P189" s="369">
        <f>SUM('Sh1-Breakup'!V61)</f>
        <v>10.758383867903849</v>
      </c>
      <c r="Q189" s="369">
        <f>SUM('Sh1-Breakup'!W61)</f>
        <v>6.960556844547564</v>
      </c>
      <c r="R189" s="3">
        <f>SUM('Sh1-Breakup'!X61)</f>
        <v>158</v>
      </c>
      <c r="S189" s="369">
        <f>SUM('Sh1-Breakup'!Y61)</f>
        <v>2.5608695652173914</v>
      </c>
      <c r="T189" s="369">
        <f>SUM('Sh1-Breakup'!Z61)</f>
        <v>10.243478260869566</v>
      </c>
      <c r="U189" s="3">
        <f>SUM('Sh1-Breakup'!AA61)</f>
        <v>9</v>
      </c>
      <c r="V189" s="351"/>
      <c r="W189" s="2"/>
      <c r="X189" s="2"/>
      <c r="Y189" s="330"/>
    </row>
    <row r="190" spans="1:25" ht="12.75">
      <c r="A190" s="3"/>
      <c r="B190" s="29"/>
      <c r="C190" s="3"/>
      <c r="D190" s="3"/>
      <c r="E190" s="369"/>
      <c r="F190" s="3"/>
      <c r="G190" s="3"/>
      <c r="H190" s="3"/>
      <c r="I190" s="3"/>
      <c r="J190" s="3"/>
      <c r="K190" s="369"/>
      <c r="L190" s="3"/>
      <c r="M190" s="369"/>
      <c r="N190" s="3"/>
      <c r="O190" s="369"/>
      <c r="P190" s="369"/>
      <c r="Q190" s="369"/>
      <c r="R190" s="3"/>
      <c r="S190" s="369"/>
      <c r="T190" s="369"/>
      <c r="U190" s="346"/>
      <c r="V190" s="351"/>
      <c r="W190" s="2"/>
      <c r="X190" s="2"/>
      <c r="Y190" s="330"/>
    </row>
    <row r="191" spans="1:25" ht="12.75">
      <c r="A191" s="75"/>
      <c r="B191" s="75"/>
      <c r="C191" s="76" t="s">
        <v>95</v>
      </c>
      <c r="D191" s="76">
        <f>SUM('Sh1-Breakup'!C61)</f>
        <v>431</v>
      </c>
      <c r="E191" s="88">
        <f>SUM('Sh1-Breakup'!D61)</f>
        <v>547.48</v>
      </c>
      <c r="F191" s="76">
        <f>SUM('Sh1-Breakup'!E61)</f>
        <v>3448</v>
      </c>
      <c r="G191" s="76">
        <f>SUM('Sh1-Breakup'!F61)</f>
        <v>339</v>
      </c>
      <c r="H191" s="76">
        <f>SUM('Sh1-Breakup'!H61)</f>
        <v>123</v>
      </c>
      <c r="I191" s="76">
        <f>SUM('Sh1-Breakup'!I61)</f>
        <v>123</v>
      </c>
      <c r="J191" s="76">
        <f>SUM('Sh1-Breakup'!J61)</f>
        <v>57</v>
      </c>
      <c r="K191" s="88">
        <f>SUM('Sh1-Breakup'!K61)</f>
        <v>127.42</v>
      </c>
      <c r="L191" s="76">
        <f>SUM('Sh1-Breakup'!L61)</f>
        <v>23</v>
      </c>
      <c r="M191" s="88">
        <f>SUM('Sh1-Breakup'!M61)</f>
        <v>58.9</v>
      </c>
      <c r="N191" s="76">
        <f>SUM('Sh1-Breakup'!N61)</f>
        <v>240</v>
      </c>
      <c r="O191" s="88">
        <f>SUM('Sh1-Breakup'!U61)</f>
        <v>5.336426914153132</v>
      </c>
      <c r="P191" s="88">
        <f>SUM('Sh1-Breakup'!V61)</f>
        <v>10.758383867903849</v>
      </c>
      <c r="Q191" s="88">
        <f>SUM('Sh1-Breakup'!W61)</f>
        <v>6.960556844547564</v>
      </c>
      <c r="R191" s="76">
        <f>SUM('Sh1-Breakup'!X61)</f>
        <v>158</v>
      </c>
      <c r="S191" s="88">
        <f>SUM('Sh1-Breakup'!Y61)</f>
        <v>2.5608695652173914</v>
      </c>
      <c r="T191" s="88">
        <f>SUM('Sh1-Breakup'!Z61)</f>
        <v>10.243478260869566</v>
      </c>
      <c r="U191" s="76">
        <f>SUM('Sh1-Breakup'!AA61)</f>
        <v>9</v>
      </c>
      <c r="V191" s="76" t="e">
        <f>SUM(#REF!)</f>
        <v>#REF!</v>
      </c>
      <c r="W191" s="140" t="e">
        <f>SUM(#REF!)</f>
        <v>#REF!</v>
      </c>
      <c r="X191" s="140" t="e">
        <f>SUM(#REF!)</f>
        <v>#REF!</v>
      </c>
      <c r="Y191" s="382" t="e">
        <f>SUM(#REF!)</f>
        <v>#REF!</v>
      </c>
    </row>
    <row r="192" spans="1:25" ht="18.75" thickBot="1">
      <c r="A192" s="1446" t="s">
        <v>243</v>
      </c>
      <c r="B192" s="1446"/>
      <c r="C192" s="1446"/>
      <c r="D192" s="76">
        <f>SUM('Sh1-Breakup'!CI63)</f>
        <v>16522</v>
      </c>
      <c r="E192" s="88">
        <f>SUM('Sh1-Breakup'!CJ63)</f>
        <v>21968.826</v>
      </c>
      <c r="F192" s="76">
        <f>SUM('Sh1-Breakup'!CK63)</f>
        <v>132176</v>
      </c>
      <c r="G192" s="149">
        <f>SUM('Sh1-Breakup'!CL63)</f>
        <v>35386</v>
      </c>
      <c r="H192" s="93">
        <f>SUM(H158+H162+H167+H172+H177+H182+H187+H191)</f>
        <v>15270</v>
      </c>
      <c r="I192" s="149">
        <f>SUM('Sh1-Breakup'!CO63)</f>
        <v>5537</v>
      </c>
      <c r="J192" s="149">
        <f>SUM('Sh1-Breakup'!CP63)</f>
        <v>4701</v>
      </c>
      <c r="K192" s="87">
        <f>SUM('Sh1-Breakup'!CQ63)</f>
        <v>11643.079999999998</v>
      </c>
      <c r="L192" s="86">
        <f>SUM('Sh1-Breakup'!CR63)</f>
        <v>1305</v>
      </c>
      <c r="M192" s="87">
        <f>SUM('Sh1-Breakup'!CS63)</f>
        <v>2980.7699999999995</v>
      </c>
      <c r="N192" s="86">
        <f>SUM('Sh1-Breakup'!CT63)</f>
        <v>11143</v>
      </c>
      <c r="O192" s="87">
        <f>SUM('Sh1-Breakup'!DA63)</f>
        <v>7.898559496429004</v>
      </c>
      <c r="P192" s="87">
        <f>SUM('Sh1-Breakup'!DB63)</f>
        <v>13.568180657446144</v>
      </c>
      <c r="Q192" s="87">
        <f>SUM('Sh1-Breakup'!DC63)</f>
        <v>8.430426098535285</v>
      </c>
      <c r="R192" s="149">
        <f>SUM('Sh1-Breakup'!DD63)</f>
        <v>1666</v>
      </c>
      <c r="S192" s="103">
        <f>SUM('Sh1-Breakup'!DE63)</f>
        <v>2.2841149425287353</v>
      </c>
      <c r="T192" s="103">
        <f>SUM('Sh1-Breakup'!DF63)</f>
        <v>9.136459770114941</v>
      </c>
      <c r="U192" s="93">
        <f>SUM('Sh1-Breakup'!DG63)</f>
        <v>107</v>
      </c>
      <c r="V192" s="385" t="e">
        <f>SUM(V158+V162+V167+V172+V177+V182+V187+V191)</f>
        <v>#REF!</v>
      </c>
      <c r="W192" s="386" t="e">
        <f>SUM(W158+W162+W167+W172+W177+W182+W187+W191)</f>
        <v>#REF!</v>
      </c>
      <c r="X192" s="610" t="e">
        <f>SUM(X158+X162+X167+X172+X177+X182+X187+X191)</f>
        <v>#REF!</v>
      </c>
      <c r="Y192" s="611" t="e">
        <f>SUM(Y158+Y162+Y167+Y172+Y177+Y182+Y187+Y191)</f>
        <v>#REF!</v>
      </c>
    </row>
    <row r="193" spans="1:25" ht="18">
      <c r="A193" s="325"/>
      <c r="B193" s="325"/>
      <c r="C193" s="325"/>
      <c r="D193" s="58"/>
      <c r="E193" s="14"/>
      <c r="F193" s="67"/>
      <c r="G193" s="67"/>
      <c r="H193" s="67"/>
      <c r="I193" s="67"/>
      <c r="J193" s="67"/>
      <c r="K193" s="451"/>
      <c r="L193" s="452"/>
      <c r="M193" s="453"/>
      <c r="N193" s="452"/>
      <c r="O193" s="59"/>
      <c r="P193" s="59"/>
      <c r="Q193" s="59"/>
      <c r="R193" s="67"/>
      <c r="S193" s="47"/>
      <c r="T193" s="47"/>
      <c r="U193" s="67"/>
      <c r="V193" s="454"/>
      <c r="W193" s="454"/>
      <c r="X193" s="455"/>
      <c r="Y193" s="455"/>
    </row>
    <row r="194" spans="1:25" ht="18">
      <c r="A194" s="325"/>
      <c r="B194" s="325"/>
      <c r="C194" s="325"/>
      <c r="D194" s="58"/>
      <c r="E194" s="14"/>
      <c r="F194" s="67"/>
      <c r="G194" s="67"/>
      <c r="H194" s="67"/>
      <c r="I194" s="67"/>
      <c r="J194" s="67"/>
      <c r="K194" s="451"/>
      <c r="L194" s="452"/>
      <c r="M194" s="453"/>
      <c r="N194" s="452"/>
      <c r="O194" s="59"/>
      <c r="P194" s="59"/>
      <c r="Q194" s="59"/>
      <c r="R194" s="67"/>
      <c r="S194" s="47"/>
      <c r="T194" s="47"/>
      <c r="U194" s="67"/>
      <c r="V194" s="454"/>
      <c r="W194" s="454"/>
      <c r="X194" s="455"/>
      <c r="Y194" s="455"/>
    </row>
    <row r="195" spans="1:25" ht="18">
      <c r="A195" s="325"/>
      <c r="B195" s="325"/>
      <c r="C195" s="325"/>
      <c r="D195" s="58"/>
      <c r="E195" s="14"/>
      <c r="F195" s="67"/>
      <c r="G195" s="67"/>
      <c r="H195" s="67"/>
      <c r="I195" s="67"/>
      <c r="J195" s="67"/>
      <c r="K195" s="451"/>
      <c r="L195" s="452"/>
      <c r="M195" s="453"/>
      <c r="N195" s="452"/>
      <c r="O195" s="59"/>
      <c r="P195" s="59"/>
      <c r="Q195" s="59"/>
      <c r="R195" s="67"/>
      <c r="S195" s="47"/>
      <c r="T195" s="47"/>
      <c r="U195" s="67"/>
      <c r="V195" s="454"/>
      <c r="W195" s="454"/>
      <c r="X195" s="455"/>
      <c r="Y195" s="455"/>
    </row>
    <row r="198" ht="13.5" thickBot="1"/>
    <row r="199" spans="1:25" ht="24" thickBot="1">
      <c r="A199" s="1603" t="s">
        <v>368</v>
      </c>
      <c r="B199" s="1604"/>
      <c r="C199" s="1604"/>
      <c r="D199" s="1604"/>
      <c r="E199" s="1604"/>
      <c r="F199" s="1604"/>
      <c r="G199" s="1604"/>
      <c r="H199" s="1604"/>
      <c r="I199" s="1604"/>
      <c r="J199" s="1604"/>
      <c r="K199" s="1604"/>
      <c r="L199" s="1604"/>
      <c r="M199" s="1604"/>
      <c r="N199" s="1604"/>
      <c r="O199" s="1604"/>
      <c r="P199" s="1604"/>
      <c r="Q199" s="1604"/>
      <c r="R199" s="1604"/>
      <c r="S199" s="1604"/>
      <c r="T199" s="1604"/>
      <c r="U199" s="1604"/>
      <c r="V199" s="1604"/>
      <c r="W199" s="1604"/>
      <c r="X199" s="1604"/>
      <c r="Y199" s="1605"/>
    </row>
    <row r="200" ht="13.5" thickBot="1"/>
    <row r="201" spans="1:25" ht="12.75">
      <c r="A201" s="1585" t="s">
        <v>106</v>
      </c>
      <c r="B201" s="1595" t="s">
        <v>1</v>
      </c>
      <c r="C201" s="1606" t="s">
        <v>84</v>
      </c>
      <c r="D201" s="1419" t="s">
        <v>357</v>
      </c>
      <c r="E201" s="1419"/>
      <c r="F201" s="1419"/>
      <c r="G201" s="1595" t="s">
        <v>4</v>
      </c>
      <c r="H201" s="1595" t="s">
        <v>5</v>
      </c>
      <c r="I201" s="1595" t="s">
        <v>6</v>
      </c>
      <c r="J201" s="1595" t="s">
        <v>7</v>
      </c>
      <c r="K201" s="1595"/>
      <c r="L201" s="1595" t="s">
        <v>371</v>
      </c>
      <c r="M201" s="1595"/>
      <c r="N201" s="1595"/>
      <c r="O201" s="1595" t="s">
        <v>10</v>
      </c>
      <c r="P201" s="1595"/>
      <c r="Q201" s="1595"/>
      <c r="R201" s="1592" t="s">
        <v>14</v>
      </c>
      <c r="S201" s="1595" t="s">
        <v>16</v>
      </c>
      <c r="T201" s="1596" t="s">
        <v>15</v>
      </c>
      <c r="U201" s="1609" t="s">
        <v>85</v>
      </c>
      <c r="V201" s="1590" t="s">
        <v>366</v>
      </c>
      <c r="W201" s="1590" t="s">
        <v>244</v>
      </c>
      <c r="X201" s="1601" t="s">
        <v>245</v>
      </c>
      <c r="Y201" s="1601" t="s">
        <v>247</v>
      </c>
    </row>
    <row r="202" spans="1:25" ht="26.25" customHeight="1">
      <c r="A202" s="1612"/>
      <c r="B202" s="1585"/>
      <c r="C202" s="1607"/>
      <c r="D202" s="1585" t="s">
        <v>2</v>
      </c>
      <c r="E202" s="1585" t="s">
        <v>3</v>
      </c>
      <c r="F202" s="1585" t="s">
        <v>68</v>
      </c>
      <c r="G202" s="1585"/>
      <c r="H202" s="1585"/>
      <c r="I202" s="1585"/>
      <c r="J202" s="1585"/>
      <c r="K202" s="1585"/>
      <c r="L202" s="1585"/>
      <c r="M202" s="1585"/>
      <c r="N202" s="1585"/>
      <c r="O202" s="1585"/>
      <c r="P202" s="1585"/>
      <c r="Q202" s="1585"/>
      <c r="R202" s="1593"/>
      <c r="S202" s="1585"/>
      <c r="T202" s="1597"/>
      <c r="U202" s="1610"/>
      <c r="V202" s="1591"/>
      <c r="W202" s="1591"/>
      <c r="X202" s="1602"/>
      <c r="Y202" s="1602"/>
    </row>
    <row r="203" spans="1:25" ht="12.75">
      <c r="A203" s="1612"/>
      <c r="B203" s="1585"/>
      <c r="C203" s="1607"/>
      <c r="D203" s="1585"/>
      <c r="E203" s="1585"/>
      <c r="F203" s="1585"/>
      <c r="G203" s="1585"/>
      <c r="H203" s="1585"/>
      <c r="I203" s="1585"/>
      <c r="J203" s="1585" t="s">
        <v>8</v>
      </c>
      <c r="K203" s="1585" t="s">
        <v>9</v>
      </c>
      <c r="L203" s="1585" t="s">
        <v>73</v>
      </c>
      <c r="M203" s="1585" t="s">
        <v>9</v>
      </c>
      <c r="N203" s="1585" t="s">
        <v>70</v>
      </c>
      <c r="O203" s="1585" t="s">
        <v>246</v>
      </c>
      <c r="P203" s="1585" t="s">
        <v>12</v>
      </c>
      <c r="Q203" s="1585" t="s">
        <v>72</v>
      </c>
      <c r="R203" s="1593"/>
      <c r="S203" s="1585"/>
      <c r="T203" s="1597"/>
      <c r="U203" s="1610"/>
      <c r="V203" s="1591"/>
      <c r="W203" s="1591"/>
      <c r="X203" s="1602"/>
      <c r="Y203" s="1602"/>
    </row>
    <row r="204" spans="1:25" ht="12.75">
      <c r="A204" s="1612"/>
      <c r="B204" s="1585"/>
      <c r="C204" s="1607"/>
      <c r="D204" s="1585"/>
      <c r="E204" s="1585"/>
      <c r="F204" s="1585"/>
      <c r="G204" s="1585"/>
      <c r="H204" s="1585"/>
      <c r="I204" s="1585"/>
      <c r="J204" s="1585"/>
      <c r="K204" s="1585"/>
      <c r="L204" s="1585"/>
      <c r="M204" s="1585"/>
      <c r="N204" s="1585"/>
      <c r="O204" s="1585"/>
      <c r="P204" s="1585"/>
      <c r="Q204" s="1585"/>
      <c r="R204" s="1593"/>
      <c r="S204" s="1585"/>
      <c r="T204" s="1597"/>
      <c r="U204" s="1610"/>
      <c r="V204" s="1591"/>
      <c r="W204" s="1591"/>
      <c r="X204" s="1602"/>
      <c r="Y204" s="1602"/>
    </row>
    <row r="205" spans="1:25" ht="31.5" customHeight="1" thickBot="1">
      <c r="A205" s="1612"/>
      <c r="B205" s="1586"/>
      <c r="C205" s="1607"/>
      <c r="D205" s="1586"/>
      <c r="E205" s="1586"/>
      <c r="F205" s="1586"/>
      <c r="G205" s="1586"/>
      <c r="H205" s="1586"/>
      <c r="I205" s="1586"/>
      <c r="J205" s="1586"/>
      <c r="K205" s="1586"/>
      <c r="L205" s="1586"/>
      <c r="M205" s="1586"/>
      <c r="N205" s="1586"/>
      <c r="O205" s="1586"/>
      <c r="P205" s="1586"/>
      <c r="Q205" s="1586"/>
      <c r="R205" s="1594"/>
      <c r="S205" s="1586"/>
      <c r="T205" s="1597"/>
      <c r="U205" s="1611"/>
      <c r="V205" s="1591"/>
      <c r="W205" s="1591"/>
      <c r="X205" s="1602"/>
      <c r="Y205" s="1602"/>
    </row>
    <row r="206" spans="1:25" ht="13.5" thickBot="1">
      <c r="A206" s="76">
        <v>1</v>
      </c>
      <c r="B206" s="341">
        <v>2</v>
      </c>
      <c r="C206" s="341"/>
      <c r="D206" s="341">
        <v>3</v>
      </c>
      <c r="E206" s="341">
        <v>4</v>
      </c>
      <c r="F206" s="341">
        <v>5</v>
      </c>
      <c r="G206" s="341">
        <v>6</v>
      </c>
      <c r="H206" s="341">
        <v>7</v>
      </c>
      <c r="I206" s="341">
        <v>8</v>
      </c>
      <c r="J206" s="341">
        <v>9</v>
      </c>
      <c r="K206" s="341">
        <v>10</v>
      </c>
      <c r="L206" s="341">
        <v>11</v>
      </c>
      <c r="M206" s="341">
        <v>12</v>
      </c>
      <c r="N206" s="341">
        <v>13</v>
      </c>
      <c r="O206" s="341">
        <v>14</v>
      </c>
      <c r="P206" s="341">
        <v>15</v>
      </c>
      <c r="Q206" s="341">
        <v>16</v>
      </c>
      <c r="R206" s="341">
        <v>17</v>
      </c>
      <c r="S206" s="341">
        <v>18</v>
      </c>
      <c r="T206" s="365">
        <v>19</v>
      </c>
      <c r="U206" s="345">
        <v>20</v>
      </c>
      <c r="V206" s="343">
        <v>21</v>
      </c>
      <c r="W206" s="343">
        <v>22</v>
      </c>
      <c r="X206" s="343">
        <v>23</v>
      </c>
      <c r="Y206" s="343">
        <v>24</v>
      </c>
    </row>
    <row r="207" spans="1:25" ht="19.5" customHeight="1">
      <c r="A207" s="76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T207" s="107"/>
      <c r="U207" s="107"/>
      <c r="V207" s="366"/>
      <c r="W207" s="13"/>
      <c r="X207" s="13"/>
      <c r="Y207" s="367"/>
    </row>
    <row r="208" spans="1:25" ht="19.5" customHeight="1" thickBo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15"/>
      <c r="V208" s="368"/>
      <c r="W208" s="152"/>
      <c r="X208" s="152"/>
      <c r="Y208" s="153"/>
    </row>
    <row r="209" spans="1:25" ht="19.5" customHeight="1">
      <c r="A209" s="3">
        <v>1</v>
      </c>
      <c r="B209" s="344" t="s">
        <v>52</v>
      </c>
      <c r="C209" s="3" t="s">
        <v>17</v>
      </c>
      <c r="D209" s="3">
        <f>SUM('Sh1-Breakup'!C75)</f>
        <v>77</v>
      </c>
      <c r="E209" s="369">
        <f>SUM('Sh1-Breakup'!D75)</f>
        <v>114.05</v>
      </c>
      <c r="F209" s="3">
        <f>SUM('Sh1-Breakup'!E75)</f>
        <v>616</v>
      </c>
      <c r="G209" s="3">
        <f>SUM('Sh1-Breakup'!F75)</f>
        <v>0</v>
      </c>
      <c r="H209" s="3">
        <f>SUM('Sh1-Breakup'!H75)</f>
        <v>0</v>
      </c>
      <c r="I209" s="3">
        <f>SUM('Sh1-Breakup'!I75)</f>
        <v>0</v>
      </c>
      <c r="J209" s="3">
        <f>SUM('Sh1-Breakup'!J75)</f>
        <v>0</v>
      </c>
      <c r="K209" s="369">
        <f>SUM('Sh1-Breakup'!K75)</f>
        <v>0</v>
      </c>
      <c r="L209" s="3">
        <f>SUM('Sh1-Breakup'!L75)</f>
        <v>0</v>
      </c>
      <c r="M209" s="369">
        <f>SUM('Sh1-Breakup'!M75)</f>
        <v>0</v>
      </c>
      <c r="N209" s="3">
        <f>SUM('Sh1-Breakup'!N75)</f>
        <v>0</v>
      </c>
      <c r="O209" s="369">
        <f>SUM('Sh1-Breakup'!U75)</f>
        <v>0</v>
      </c>
      <c r="P209" s="369">
        <f>SUM('Sh1-Breakup'!V75)</f>
        <v>0</v>
      </c>
      <c r="Q209" s="369">
        <f>SUM('Sh1-Breakup'!W75)</f>
        <v>0</v>
      </c>
      <c r="R209" s="3">
        <f>SUM('Sh1-Breakup'!X75)</f>
        <v>0</v>
      </c>
      <c r="S209" s="3" t="e">
        <f>SUM('Sh1-Breakup'!Y75)</f>
        <v>#DIV/0!</v>
      </c>
      <c r="T209" s="3" t="e">
        <f>SUM('Sh1-Breakup'!Z75)</f>
        <v>#DIV/0!</v>
      </c>
      <c r="U209" s="3">
        <f>SUM('Sh1-Breakup'!AA75)</f>
        <v>0</v>
      </c>
      <c r="V209" s="348"/>
      <c r="W209" s="349"/>
      <c r="X209" s="349"/>
      <c r="Y209" s="350"/>
    </row>
    <row r="210" spans="1:25" ht="19.5" customHeight="1">
      <c r="A210" s="3"/>
      <c r="B210" s="3"/>
      <c r="C210" s="3" t="s">
        <v>65</v>
      </c>
      <c r="D210" s="3">
        <f>SUM('Sh1-Breakup'!AE75)</f>
        <v>180</v>
      </c>
      <c r="E210" s="369">
        <f>SUM('Sh1-Breakup'!AF75)</f>
        <v>266.11</v>
      </c>
      <c r="F210" s="3">
        <f>SUM('Sh1-Breakup'!AG75)</f>
        <v>1440</v>
      </c>
      <c r="G210" s="3">
        <f>SUM('Sh1-Breakup'!AH75)</f>
        <v>0</v>
      </c>
      <c r="H210" s="3">
        <f>SUM('Sh1-Breakup'!AJ75)</f>
        <v>0</v>
      </c>
      <c r="I210" s="3">
        <f>SUM('Sh1-Breakup'!AK75)</f>
        <v>0</v>
      </c>
      <c r="J210" s="3">
        <f>SUM('Sh1-Breakup'!AL75)</f>
        <v>73</v>
      </c>
      <c r="K210" s="369">
        <f>SUM('Sh1-Breakup'!AM75)</f>
        <v>163.75</v>
      </c>
      <c r="L210" s="3">
        <f>SUM('Sh1-Breakup'!AN75)</f>
        <v>0</v>
      </c>
      <c r="M210" s="369">
        <f>SUM('Sh1-Breakup'!AO75)</f>
        <v>0</v>
      </c>
      <c r="N210" s="3">
        <f>SUM('Sh1-Breakup'!AP75)</f>
        <v>0</v>
      </c>
      <c r="O210" s="369">
        <f>SUM('Sh1-Breakup'!AW75)</f>
        <v>0</v>
      </c>
      <c r="P210" s="369">
        <f>SUM('Sh1-Breakup'!AX75)</f>
        <v>0</v>
      </c>
      <c r="Q210" s="369">
        <f>SUM('Sh1-Breakup'!AY75)</f>
        <v>0</v>
      </c>
      <c r="R210" s="3">
        <f>SUM('Sh1-Breakup'!AZ75)</f>
        <v>0</v>
      </c>
      <c r="S210" s="369" t="e">
        <f>SUM('Sh1-Breakup'!BA75)</f>
        <v>#DIV/0!</v>
      </c>
      <c r="T210" s="369" t="e">
        <f>SUM('Sh1-Breakup'!BB75)</f>
        <v>#DIV/0!</v>
      </c>
      <c r="U210" s="3">
        <f>SUM('Sh1-Breakup'!BC75)</f>
        <v>0</v>
      </c>
      <c r="V210" s="351"/>
      <c r="W210" s="2"/>
      <c r="X210" s="2"/>
      <c r="Y210" s="330"/>
    </row>
    <row r="211" spans="1:25" ht="19.5" customHeight="1" thickBot="1">
      <c r="A211" s="3"/>
      <c r="B211" s="4"/>
      <c r="C211" s="4" t="s">
        <v>96</v>
      </c>
      <c r="D211" s="4">
        <f>SUM('Sh1-Breakup'!BG75)</f>
        <v>172</v>
      </c>
      <c r="E211" s="370">
        <f>SUM('Sh1-Breakup'!BH75)</f>
        <v>253.44</v>
      </c>
      <c r="F211" s="4">
        <f>SUM('Sh1-Breakup'!BI75)</f>
        <v>1376</v>
      </c>
      <c r="G211" s="4">
        <f>SUM('Sh1-Breakup'!BJ75)</f>
        <v>0</v>
      </c>
      <c r="H211" s="4">
        <f>SUM('Sh1-Breakup'!BL75)</f>
        <v>0</v>
      </c>
      <c r="I211" s="4">
        <f>SUM('Sh1-Breakup'!BM75)</f>
        <v>0</v>
      </c>
      <c r="J211" s="4">
        <f>SUM('Sh1-Breakup'!BN75)</f>
        <v>0</v>
      </c>
      <c r="K211" s="370">
        <f>SUM('Sh1-Breakup'!BO75)</f>
        <v>0</v>
      </c>
      <c r="L211" s="4">
        <f>SUM('Sh1-Breakup'!BP75)</f>
        <v>0</v>
      </c>
      <c r="M211" s="370">
        <f>SUM('Sh1-Breakup'!BQ75)</f>
        <v>0</v>
      </c>
      <c r="N211" s="4">
        <f>SUM('Sh1-Breakup'!BR75)</f>
        <v>0</v>
      </c>
      <c r="O211" s="370">
        <f>SUM('Sh1-Breakup'!BY75)</f>
        <v>0</v>
      </c>
      <c r="P211" s="370">
        <f>SUM('Sh1-Breakup'!BZ75)</f>
        <v>0</v>
      </c>
      <c r="Q211" s="370">
        <f>SUM('Sh1-Breakup'!CA75)</f>
        <v>0</v>
      </c>
      <c r="R211" s="4">
        <f>SUM('Sh1-Breakup'!CB75)</f>
        <v>0</v>
      </c>
      <c r="S211" s="370" t="e">
        <f>SUM('Sh1-Breakup'!CC75)</f>
        <v>#DIV/0!</v>
      </c>
      <c r="T211" s="370" t="e">
        <f>SUM('Sh1-Breakup'!CD75)</f>
        <v>#DIV/0!</v>
      </c>
      <c r="U211" s="4">
        <f>SUM('Sh1-Breakup'!CE75)</f>
        <v>0</v>
      </c>
      <c r="V211" s="352"/>
      <c r="W211" s="5"/>
      <c r="X211" s="5"/>
      <c r="Y211" s="353"/>
    </row>
    <row r="212" spans="1:25" ht="19.5" customHeight="1" thickBot="1">
      <c r="A212" s="76"/>
      <c r="B212" s="341"/>
      <c r="C212" s="337" t="s">
        <v>95</v>
      </c>
      <c r="D212" s="341">
        <f>SUM('Sh1-Breakup'!CI75)</f>
        <v>429</v>
      </c>
      <c r="E212" s="372">
        <f>SUM('Sh1-Breakup'!CJ75)</f>
        <v>633.6</v>
      </c>
      <c r="F212" s="341">
        <f>SUM('Sh1-Breakup'!CK75)</f>
        <v>3432</v>
      </c>
      <c r="G212" s="341">
        <f>SUM('Sh1-Breakup'!CL75)</f>
        <v>0</v>
      </c>
      <c r="H212" s="341">
        <f>SUM(H209:H211)</f>
        <v>0</v>
      </c>
      <c r="I212" s="341">
        <f>SUM(I209:I211)</f>
        <v>0</v>
      </c>
      <c r="J212" s="341">
        <f>SUM('Sh1-Breakup'!CP75)</f>
        <v>73</v>
      </c>
      <c r="K212" s="372">
        <f>SUM('Sh1-Breakup'!CQ75)</f>
        <v>163.75</v>
      </c>
      <c r="L212" s="341">
        <f>SUM('Sh1-Breakup'!CR75)</f>
        <v>0</v>
      </c>
      <c r="M212" s="372">
        <f>SUM('Sh1-Breakup'!CS75)</f>
        <v>0</v>
      </c>
      <c r="N212" s="341">
        <f>SUM('Sh1-Breakup'!CT75)</f>
        <v>0</v>
      </c>
      <c r="O212" s="372">
        <f>SUM('Sh1-Breakup'!DA75)</f>
        <v>0</v>
      </c>
      <c r="P212" s="372">
        <f>SUM('Sh1-Breakup'!DB75)</f>
        <v>0</v>
      </c>
      <c r="Q212" s="372">
        <f>SUM('Sh1-Breakup'!DC75)</f>
        <v>0</v>
      </c>
      <c r="R212" s="341">
        <f>SUM('Sh1-Breakup'!DD75)</f>
        <v>0</v>
      </c>
      <c r="S212" s="372">
        <f>SUM('Sh1-Breakup'!DE75)</f>
        <v>0</v>
      </c>
      <c r="T212" s="372">
        <f>SUM('Sh1-Breakup'!DF75)</f>
        <v>0</v>
      </c>
      <c r="U212" s="341">
        <f>SUM('Sh1-Breakup'!DG75)</f>
        <v>0</v>
      </c>
      <c r="V212" s="357" t="e">
        <f>SUM(#REF!)</f>
        <v>#REF!</v>
      </c>
      <c r="W212" s="355" t="e">
        <f>SUM(#REF!)</f>
        <v>#REF!</v>
      </c>
      <c r="X212" s="355" t="e">
        <f>SUM(#REF!)</f>
        <v>#REF!</v>
      </c>
      <c r="Y212" s="356" t="e">
        <f>SUM(#REF!)</f>
        <v>#REF!</v>
      </c>
    </row>
    <row r="213" spans="1:25" ht="19.5" customHeight="1">
      <c r="A213" s="76"/>
      <c r="B213" s="334"/>
      <c r="C213" s="361"/>
      <c r="D213" s="334"/>
      <c r="E213" s="398"/>
      <c r="F213" s="334"/>
      <c r="G213" s="334"/>
      <c r="H213" s="334"/>
      <c r="I213" s="334"/>
      <c r="J213" s="334"/>
      <c r="K213" s="398"/>
      <c r="L213" s="334"/>
      <c r="M213" s="398"/>
      <c r="N213" s="334"/>
      <c r="O213" s="398"/>
      <c r="P213" s="398"/>
      <c r="Q213" s="398"/>
      <c r="R213" s="334"/>
      <c r="S213" s="334"/>
      <c r="T213" s="334"/>
      <c r="U213" s="107"/>
      <c r="V213" s="362"/>
      <c r="W213" s="363"/>
      <c r="X213" s="363"/>
      <c r="Y213" s="364"/>
    </row>
    <row r="214" spans="1:25" ht="19.5" customHeight="1">
      <c r="A214" s="3">
        <v>2</v>
      </c>
      <c r="B214" s="29" t="s">
        <v>53</v>
      </c>
      <c r="C214" s="3" t="s">
        <v>17</v>
      </c>
      <c r="D214" s="3">
        <f>SUM('Sh1-Breakup'!C76)</f>
        <v>1213</v>
      </c>
      <c r="E214" s="369">
        <f>SUM('Sh1-Breakup'!D76)</f>
        <v>1545.07</v>
      </c>
      <c r="F214" s="3">
        <f>SUM('Sh1-Breakup'!E76)</f>
        <v>9704</v>
      </c>
      <c r="G214" s="3">
        <f>SUM('Sh1-Breakup'!F76)</f>
        <v>710</v>
      </c>
      <c r="H214" s="3">
        <f>SUM('Sh1-Breakup'!H76)</f>
        <v>428</v>
      </c>
      <c r="I214" s="3">
        <f>SUM('Sh1-Breakup'!I76)</f>
        <v>406</v>
      </c>
      <c r="J214" s="3">
        <f>SUM('Sh1-Breakup'!J76)</f>
        <v>58</v>
      </c>
      <c r="K214" s="369">
        <f>SUM('Sh1-Breakup'!K76)</f>
        <v>335.45</v>
      </c>
      <c r="L214" s="3">
        <f>SUM('Sh1-Breakup'!L76)</f>
        <v>39</v>
      </c>
      <c r="M214" s="369">
        <f>SUM('Sh1-Breakup'!M76)</f>
        <v>219.92</v>
      </c>
      <c r="N214" s="3">
        <f>SUM('Sh1-Breakup'!N76)</f>
        <v>298</v>
      </c>
      <c r="O214" s="369">
        <f>SUM('Sh1-Breakup'!U76)</f>
        <v>3.215169002473207</v>
      </c>
      <c r="P214" s="369">
        <f>SUM('Sh1-Breakup'!V76)</f>
        <v>14.233659316406378</v>
      </c>
      <c r="Q214" s="369">
        <f>SUM('Sh1-Breakup'!W76)</f>
        <v>3.070898598516076</v>
      </c>
      <c r="R214" s="3">
        <f>SUM('Sh1-Breakup'!X76)</f>
        <v>48</v>
      </c>
      <c r="S214" s="369">
        <f>SUM('Sh1-Breakup'!Y76)</f>
        <v>5.638974358974359</v>
      </c>
      <c r="T214" s="369">
        <f>SUM('Sh1-Breakup'!Z76)</f>
        <v>22.555897435897435</v>
      </c>
      <c r="U214" s="3">
        <f>SUM('Sh1-Breakup'!AA76)</f>
        <v>4</v>
      </c>
      <c r="V214" s="351"/>
      <c r="W214" s="2"/>
      <c r="X214" s="2"/>
      <c r="Y214" s="330"/>
    </row>
    <row r="215" spans="1:25" ht="19.5" customHeight="1">
      <c r="A215" s="3"/>
      <c r="B215" s="3"/>
      <c r="C215" s="3" t="s">
        <v>65</v>
      </c>
      <c r="D215" s="3">
        <f>SUM('Sh1-Breakup'!AE76)</f>
        <v>1214</v>
      </c>
      <c r="E215" s="369">
        <f>SUM('Sh1-Breakup'!AF76)</f>
        <v>1545.08</v>
      </c>
      <c r="F215" s="3">
        <f>SUM('Sh1-Breakup'!AG76)</f>
        <v>9712</v>
      </c>
      <c r="G215" s="3">
        <f>SUM('Sh1-Breakup'!AH76)</f>
        <v>665</v>
      </c>
      <c r="H215" s="3">
        <f>SUM('Sh1-Breakup'!AJ76)</f>
        <v>332</v>
      </c>
      <c r="I215" s="3">
        <f>SUM('Sh1-Breakup'!AK76)</f>
        <v>329</v>
      </c>
      <c r="J215" s="3">
        <f>SUM('Sh1-Breakup'!AL76)</f>
        <v>125</v>
      </c>
      <c r="K215" s="369">
        <f>SUM('Sh1-Breakup'!AM76)</f>
        <v>595.22</v>
      </c>
      <c r="L215" s="3">
        <f>SUM('Sh1-Breakup'!AN76)</f>
        <v>85</v>
      </c>
      <c r="M215" s="369">
        <f>SUM('Sh1-Breakup'!AO76)</f>
        <v>406.47</v>
      </c>
      <c r="N215" s="3">
        <f>SUM('Sh1-Breakup'!AP76)</f>
        <v>657</v>
      </c>
      <c r="O215" s="369">
        <f>SUM('Sh1-Breakup'!AW76)</f>
        <v>7.00164744645799</v>
      </c>
      <c r="P215" s="369">
        <f>SUM('Sh1-Breakup'!AX76)</f>
        <v>26.307375669868232</v>
      </c>
      <c r="Q215" s="369">
        <f>SUM('Sh1-Breakup'!AY76)</f>
        <v>6.764827018121911</v>
      </c>
      <c r="R215" s="3">
        <f>SUM('Sh1-Breakup'!AZ76)</f>
        <v>97</v>
      </c>
      <c r="S215" s="369">
        <f>SUM('Sh1-Breakup'!BA76)</f>
        <v>4.782</v>
      </c>
      <c r="T215" s="369">
        <f>SUM('Sh1-Breakup'!BB76)</f>
        <v>19.128</v>
      </c>
      <c r="U215" s="3">
        <f>SUM('Sh1-Breakup'!BC76)</f>
        <v>7</v>
      </c>
      <c r="V215" s="351"/>
      <c r="W215" s="2"/>
      <c r="X215" s="2"/>
      <c r="Y215" s="330"/>
    </row>
    <row r="216" spans="1:25" ht="19.5" customHeight="1" thickBot="1">
      <c r="A216" s="3"/>
      <c r="B216" s="4"/>
      <c r="C216" s="4" t="s">
        <v>96</v>
      </c>
      <c r="D216" s="4">
        <f>SUM('Sh1-Breakup'!BG76)</f>
        <v>1617</v>
      </c>
      <c r="E216" s="370">
        <f>SUM('Sh1-Breakup'!BH76)</f>
        <v>2060.07</v>
      </c>
      <c r="F216" s="4">
        <f>SUM('Sh1-Breakup'!BI76)</f>
        <v>12936</v>
      </c>
      <c r="G216" s="4">
        <f>SUM('Sh1-Breakup'!BJ76)</f>
        <v>1459</v>
      </c>
      <c r="H216" s="4">
        <f>SUM('Sh1-Breakup'!BL76)</f>
        <v>1253</v>
      </c>
      <c r="I216" s="4">
        <f>SUM('Sh1-Breakup'!BM76)</f>
        <v>1248</v>
      </c>
      <c r="J216" s="4">
        <f>SUM('Sh1-Breakup'!BN76)</f>
        <v>265</v>
      </c>
      <c r="K216" s="370">
        <f>SUM('Sh1-Breakup'!BO76)</f>
        <v>1075.85</v>
      </c>
      <c r="L216" s="4">
        <f>SUM('Sh1-Breakup'!BP76)</f>
        <v>196</v>
      </c>
      <c r="M216" s="465">
        <f>SUM('Sh1-Breakup'!BQ76)</f>
        <v>785.19</v>
      </c>
      <c r="N216" s="4">
        <f>SUM('Sh1-Breakup'!BR76)</f>
        <v>1315</v>
      </c>
      <c r="O216" s="370">
        <f>SUM('Sh1-Breakup'!BY76)</f>
        <v>12.121212121212121</v>
      </c>
      <c r="P216" s="370">
        <f>SUM('Sh1-Breakup'!BZ76)</f>
        <v>38.11472425694272</v>
      </c>
      <c r="Q216" s="370">
        <f>SUM('Sh1-Breakup'!CA76)</f>
        <v>10.16542980828695</v>
      </c>
      <c r="R216" s="4">
        <f>SUM('Sh1-Breakup'!CB76)</f>
        <v>198</v>
      </c>
      <c r="S216" s="370">
        <f>SUM('Sh1-Breakup'!CC76)</f>
        <v>4.0060714285714285</v>
      </c>
      <c r="T216" s="370">
        <f>SUM('Sh1-Breakup'!CD76)</f>
        <v>16.024285714285714</v>
      </c>
      <c r="U216" s="4">
        <f>SUM('Sh1-Breakup'!CE76)</f>
        <v>19</v>
      </c>
      <c r="V216" s="352"/>
      <c r="W216" s="5"/>
      <c r="X216" s="5"/>
      <c r="Y216" s="353"/>
    </row>
    <row r="217" spans="1:25" ht="19.5" customHeight="1" thickBot="1">
      <c r="A217" s="76"/>
      <c r="B217" s="341"/>
      <c r="C217" s="337" t="s">
        <v>95</v>
      </c>
      <c r="D217" s="341">
        <f>SUM('Sh1-Breakup'!CI76)</f>
        <v>4044</v>
      </c>
      <c r="E217" s="372">
        <f>SUM('Sh1-Breakup'!CJ76)</f>
        <v>5150.219999999999</v>
      </c>
      <c r="F217" s="341">
        <f>SUM('Sh1-Breakup'!CK76)</f>
        <v>32352</v>
      </c>
      <c r="G217" s="341">
        <f>SUM('Sh1-Breakup'!CL76)</f>
        <v>2834</v>
      </c>
      <c r="H217" s="341">
        <f>SUM(H214:H216)</f>
        <v>2013</v>
      </c>
      <c r="I217" s="341">
        <f>SUM(I214:I216)</f>
        <v>1983</v>
      </c>
      <c r="J217" s="341">
        <f>SUM('Sh1-Breakup'!CP76)</f>
        <v>448</v>
      </c>
      <c r="K217" s="372">
        <f>SUM('Sh1-Breakup'!CQ76)</f>
        <v>2006.52</v>
      </c>
      <c r="L217" s="341">
        <f>SUM('Sh1-Breakup'!CR76)</f>
        <v>320</v>
      </c>
      <c r="M217" s="456">
        <f>SUM('Sh1-Breakup'!CS76)</f>
        <v>1411.58</v>
      </c>
      <c r="N217" s="341">
        <f>SUM('Sh1-Breakup'!CT76)</f>
        <v>2270</v>
      </c>
      <c r="O217" s="372">
        <f>SUM('Sh1-Breakup'!DA76)</f>
        <v>7.91295746785361</v>
      </c>
      <c r="P217" s="372">
        <f>SUM('Sh1-Breakup'!DB76)</f>
        <v>27.4081495547763</v>
      </c>
      <c r="Q217" s="372">
        <f>SUM('Sh1-Breakup'!DC76)</f>
        <v>7.016567754698319</v>
      </c>
      <c r="R217" s="341">
        <f>SUM('Sh1-Breakup'!DD76)</f>
        <v>343</v>
      </c>
      <c r="S217" s="372">
        <f>SUM('Sh1-Breakup'!DE76)</f>
        <v>4.4111875</v>
      </c>
      <c r="T217" s="372">
        <f>SUM('Sh1-Breakup'!DF76)</f>
        <v>17.64475</v>
      </c>
      <c r="U217" s="341">
        <f>SUM('Sh1-Breakup'!DG76)</f>
        <v>30</v>
      </c>
      <c r="V217" s="357" t="e">
        <f>SUM(#REF!)</f>
        <v>#REF!</v>
      </c>
      <c r="W217" s="355" t="e">
        <f>SUM(#REF!)</f>
        <v>#REF!</v>
      </c>
      <c r="X217" s="355" t="e">
        <f>SUM(#REF!)</f>
        <v>#REF!</v>
      </c>
      <c r="Y217" s="356" t="e">
        <f>SUM(#REF!)</f>
        <v>#REF!</v>
      </c>
    </row>
    <row r="218" spans="1:25" ht="19.5" customHeight="1">
      <c r="A218" s="76"/>
      <c r="B218" s="334"/>
      <c r="C218" s="361"/>
      <c r="D218" s="334"/>
      <c r="E218" s="398"/>
      <c r="F218" s="334"/>
      <c r="G218" s="334"/>
      <c r="H218" s="334"/>
      <c r="I218" s="334"/>
      <c r="J218" s="334"/>
      <c r="K218" s="398"/>
      <c r="L218" s="334"/>
      <c r="M218" s="398"/>
      <c r="N218" s="334"/>
      <c r="O218" s="398"/>
      <c r="P218" s="398"/>
      <c r="Q218" s="398"/>
      <c r="R218" s="334"/>
      <c r="S218" s="398"/>
      <c r="T218" s="398"/>
      <c r="U218" s="107"/>
      <c r="V218" s="362"/>
      <c r="W218" s="363"/>
      <c r="X218" s="363"/>
      <c r="Y218" s="364"/>
    </row>
    <row r="219" spans="1:25" ht="19.5" customHeight="1">
      <c r="A219" s="3">
        <v>3</v>
      </c>
      <c r="B219" s="29" t="s">
        <v>257</v>
      </c>
      <c r="C219" s="3" t="s">
        <v>17</v>
      </c>
      <c r="D219" s="3">
        <f>SUM('Sh1-Breakup'!C77)</f>
        <v>1242</v>
      </c>
      <c r="E219" s="369">
        <f>SUM('Sh1-Breakup'!D77)</f>
        <v>1679.75</v>
      </c>
      <c r="F219" s="3">
        <f>SUM('Sh1-Breakup'!E77)</f>
        <v>9936</v>
      </c>
      <c r="G219" s="3">
        <f>SUM('Sh1-Breakup'!F77)</f>
        <v>1895</v>
      </c>
      <c r="H219" s="3">
        <f>SUM('Sh1-Breakup'!H77)</f>
        <v>0</v>
      </c>
      <c r="I219" s="3">
        <f>SUM('Sh1-Breakup'!I77)</f>
        <v>0</v>
      </c>
      <c r="J219" s="3">
        <f>SUM('Sh1-Breakup'!J77)</f>
        <v>98</v>
      </c>
      <c r="K219" s="369">
        <f>SUM('Sh1-Breakup'!K77)</f>
        <v>284.31</v>
      </c>
      <c r="L219" s="3">
        <f>SUM('Sh1-Breakup'!L77)</f>
        <v>21</v>
      </c>
      <c r="M219" s="369">
        <f>SUM('Sh1-Breakup'!M77)</f>
        <v>62.58</v>
      </c>
      <c r="N219" s="3">
        <f>SUM('Sh1-Breakup'!N77)</f>
        <v>175</v>
      </c>
      <c r="O219" s="369">
        <f>SUM('Sh1-Breakup'!U77)</f>
        <v>1.6908212560386473</v>
      </c>
      <c r="P219" s="369">
        <f>SUM('Sh1-Breakup'!V77)</f>
        <v>3.7255543979758894</v>
      </c>
      <c r="Q219" s="369">
        <f>SUM('Sh1-Breakup'!W77)</f>
        <v>1.7612721417069241</v>
      </c>
      <c r="R219" s="3">
        <f>SUM('Sh1-Breakup'!X77)</f>
        <v>275</v>
      </c>
      <c r="S219" s="369">
        <f>SUM('Sh1-Breakup'!Y77)</f>
        <v>2.98</v>
      </c>
      <c r="T219" s="369">
        <f>SUM('Sh1-Breakup'!Z77)</f>
        <v>11.92</v>
      </c>
      <c r="U219" s="3">
        <f>SUM('Sh1-Breakup'!AA77)</f>
        <v>0</v>
      </c>
      <c r="V219" s="351"/>
      <c r="W219" s="2"/>
      <c r="X219" s="2"/>
      <c r="Y219" s="330"/>
    </row>
    <row r="220" spans="1:25" ht="19.5" customHeight="1">
      <c r="A220" s="3"/>
      <c r="B220" s="3"/>
      <c r="C220" s="3" t="s">
        <v>65</v>
      </c>
      <c r="D220" s="3">
        <f>SUM('Sh1-Breakup'!AE77)</f>
        <v>1776</v>
      </c>
      <c r="E220" s="369">
        <f>SUM('Sh1-Breakup'!AF77)</f>
        <v>2395.56</v>
      </c>
      <c r="F220" s="3">
        <f>SUM('Sh1-Breakup'!AG77)</f>
        <v>14208</v>
      </c>
      <c r="G220" s="3">
        <f>SUM('Sh1-Breakup'!AH77)</f>
        <v>6843</v>
      </c>
      <c r="H220" s="3">
        <f>SUM('Sh1-Breakup'!AJ77)</f>
        <v>0</v>
      </c>
      <c r="I220" s="3">
        <f>SUM('Sh1-Breakup'!AK77)</f>
        <v>0</v>
      </c>
      <c r="J220" s="3">
        <f>SUM('Sh1-Breakup'!AL77)</f>
        <v>933</v>
      </c>
      <c r="K220" s="369">
        <f>SUM('Sh1-Breakup'!AM77)</f>
        <v>1663.23</v>
      </c>
      <c r="L220" s="3">
        <f>SUM('Sh1-Breakup'!AN77)</f>
        <v>319</v>
      </c>
      <c r="M220" s="369">
        <f>SUM('Sh1-Breakup'!AO77)</f>
        <v>512.8</v>
      </c>
      <c r="N220" s="3">
        <f>SUM('Sh1-Breakup'!AP77)</f>
        <v>1314</v>
      </c>
      <c r="O220" s="369">
        <f>SUM('Sh1-Breakup'!AW77)</f>
        <v>17.96171171171171</v>
      </c>
      <c r="P220" s="369">
        <f>SUM('Sh1-Breakup'!AX77)</f>
        <v>21.40626826295313</v>
      </c>
      <c r="Q220" s="369">
        <f>SUM('Sh1-Breakup'!AY77)</f>
        <v>9.24831081081081</v>
      </c>
      <c r="R220" s="3">
        <f>SUM('Sh1-Breakup'!AZ77)</f>
        <v>130</v>
      </c>
      <c r="S220" s="369">
        <f>SUM('Sh1-Breakup'!BA77)</f>
        <v>1.6075235109717867</v>
      </c>
      <c r="T220" s="369">
        <f>SUM('Sh1-Breakup'!BB77)</f>
        <v>6.430094043887147</v>
      </c>
      <c r="U220" s="3">
        <f>SUM('Sh1-Breakup'!BC77)</f>
        <v>0</v>
      </c>
      <c r="V220" s="351"/>
      <c r="W220" s="2"/>
      <c r="X220" s="2"/>
      <c r="Y220" s="330"/>
    </row>
    <row r="221" spans="1:25" ht="19.5" customHeight="1" thickBot="1">
      <c r="A221" s="3"/>
      <c r="B221" s="4"/>
      <c r="C221" s="4" t="s">
        <v>96</v>
      </c>
      <c r="D221" s="4">
        <f>SUM('Sh1-Breakup'!BG77)</f>
        <v>2368</v>
      </c>
      <c r="E221" s="370">
        <f>SUM('Sh1-Breakup'!BH77)</f>
        <v>3194.08</v>
      </c>
      <c r="F221" s="4">
        <f>SUM('Sh1-Breakup'!BI77)</f>
        <v>18944</v>
      </c>
      <c r="G221" s="4">
        <f>SUM('Sh1-Breakup'!BJ77)</f>
        <v>9378</v>
      </c>
      <c r="H221" s="4">
        <f>SUM('Sh1-Breakup'!BL77)</f>
        <v>0</v>
      </c>
      <c r="I221" s="4">
        <f>SUM('Sh1-Breakup'!BM77)</f>
        <v>0</v>
      </c>
      <c r="J221" s="4">
        <f>SUM('Sh1-Breakup'!BN77)</f>
        <v>910</v>
      </c>
      <c r="K221" s="370">
        <f>SUM('Sh1-Breakup'!BO77)</f>
        <v>2372.84</v>
      </c>
      <c r="L221" s="4">
        <f>SUM('Sh1-Breakup'!BP77)</f>
        <v>181</v>
      </c>
      <c r="M221" s="370">
        <f>SUM('Sh1-Breakup'!BQ77)</f>
        <v>430</v>
      </c>
      <c r="N221" s="4">
        <f>SUM('Sh1-Breakup'!BR77)</f>
        <v>1448</v>
      </c>
      <c r="O221" s="370">
        <f>SUM('Sh1-Breakup'!BY77)</f>
        <v>7.643581081081082</v>
      </c>
      <c r="P221" s="370">
        <f>SUM('Sh1-Breakup'!BZ77)</f>
        <v>13.462405450082654</v>
      </c>
      <c r="Q221" s="370">
        <f>SUM('Sh1-Breakup'!CA77)</f>
        <v>7.643581081081082</v>
      </c>
      <c r="R221" s="4">
        <f>SUM('Sh1-Breakup'!CB77)</f>
        <v>159</v>
      </c>
      <c r="S221" s="370">
        <f>SUM('Sh1-Breakup'!CC77)</f>
        <v>2.3756906077348066</v>
      </c>
      <c r="T221" s="370">
        <f>SUM('Sh1-Breakup'!CD77)</f>
        <v>9.502762430939226</v>
      </c>
      <c r="U221" s="4">
        <f>SUM('Sh1-Breakup'!CE77)</f>
        <v>0</v>
      </c>
      <c r="V221" s="352"/>
      <c r="W221" s="5"/>
      <c r="X221" s="5"/>
      <c r="Y221" s="353"/>
    </row>
    <row r="222" spans="1:25" ht="19.5" customHeight="1" thickBot="1">
      <c r="A222" s="76"/>
      <c r="B222" s="341"/>
      <c r="C222" s="337" t="s">
        <v>95</v>
      </c>
      <c r="D222" s="341">
        <f>SUM('Sh1-Breakup'!CI77)</f>
        <v>5386</v>
      </c>
      <c r="E222" s="372">
        <f>SUM('Sh1-Breakup'!CJ77)</f>
        <v>7269.389999999999</v>
      </c>
      <c r="F222" s="341">
        <f>SUM('Sh1-Breakup'!CK77)</f>
        <v>43088</v>
      </c>
      <c r="G222" s="341">
        <f>SUM('Sh1-Breakup'!CL77)</f>
        <v>18116</v>
      </c>
      <c r="H222" s="341">
        <f>SUM(H219:H221)</f>
        <v>0</v>
      </c>
      <c r="I222" s="341">
        <f>SUM(I219:I221)</f>
        <v>0</v>
      </c>
      <c r="J222" s="341">
        <f>SUM('Sh1-Breakup'!CP77)</f>
        <v>1941</v>
      </c>
      <c r="K222" s="372">
        <f>SUM('Sh1-Breakup'!CQ77)</f>
        <v>4320.38</v>
      </c>
      <c r="L222" s="341">
        <f>SUM('Sh1-Breakup'!CR77)</f>
        <v>521</v>
      </c>
      <c r="M222" s="460">
        <f>SUM('Sh1-Breakup'!CS77)</f>
        <v>1005.38</v>
      </c>
      <c r="N222" s="341">
        <f>SUM('Sh1-Breakup'!CT77)</f>
        <v>2937</v>
      </c>
      <c r="O222" s="372">
        <f>SUM('Sh1-Breakup'!DA77)</f>
        <v>9.673226884515412</v>
      </c>
      <c r="P222" s="372">
        <f>SUM('Sh1-Breakup'!DB77)</f>
        <v>13.830321388727254</v>
      </c>
      <c r="Q222" s="372">
        <f>SUM('Sh1-Breakup'!DC77)</f>
        <v>6.816282955811364</v>
      </c>
      <c r="R222" s="341">
        <f>SUM('Sh1-Breakup'!DD77)</f>
        <v>564</v>
      </c>
      <c r="S222" s="372">
        <f>SUM('Sh1-Breakup'!DE77)</f>
        <v>1.9297120921305182</v>
      </c>
      <c r="T222" s="372">
        <f>SUM('Sh1-Breakup'!DF77)</f>
        <v>7.718848368522073</v>
      </c>
      <c r="U222" s="341">
        <f>SUM('Sh1-Breakup'!DG77)</f>
        <v>0</v>
      </c>
      <c r="V222" s="8" t="e">
        <f>SUM(#REF!)</f>
        <v>#REF!</v>
      </c>
      <c r="W222" s="355" t="e">
        <f>SUM(#REF!)</f>
        <v>#REF!</v>
      </c>
      <c r="X222" s="355" t="e">
        <f>SUM(#REF!)</f>
        <v>#REF!</v>
      </c>
      <c r="Y222" s="356" t="e">
        <f>SUM(#REF!)</f>
        <v>#REF!</v>
      </c>
    </row>
    <row r="223" spans="1:25" ht="19.5" customHeight="1">
      <c r="A223" s="76"/>
      <c r="B223" s="334"/>
      <c r="C223" s="361"/>
      <c r="D223" s="334"/>
      <c r="E223" s="398"/>
      <c r="F223" s="334"/>
      <c r="G223" s="334"/>
      <c r="H223" s="334"/>
      <c r="I223" s="334"/>
      <c r="J223" s="334"/>
      <c r="K223" s="334"/>
      <c r="L223" s="334"/>
      <c r="M223" s="334"/>
      <c r="N223" s="334"/>
      <c r="O223" s="398"/>
      <c r="P223" s="398"/>
      <c r="Q223" s="398"/>
      <c r="R223" s="334"/>
      <c r="S223" s="398"/>
      <c r="T223" s="398"/>
      <c r="U223" s="107"/>
      <c r="V223" s="362"/>
      <c r="W223" s="363"/>
      <c r="X223" s="363"/>
      <c r="Y223" s="364"/>
    </row>
    <row r="224" spans="1:25" ht="19.5" customHeight="1">
      <c r="A224" s="3">
        <v>4</v>
      </c>
      <c r="B224" s="29" t="s">
        <v>55</v>
      </c>
      <c r="C224" s="3" t="s">
        <v>17</v>
      </c>
      <c r="D224" s="3">
        <f>SUM('Sh1-Breakup'!CI78)</f>
        <v>534</v>
      </c>
      <c r="E224" s="369">
        <f>SUM('Sh1-Breakup'!CJ78)</f>
        <v>715.8</v>
      </c>
      <c r="F224" s="3">
        <f>SUM('Sh1-Breakup'!CK78)</f>
        <v>4272</v>
      </c>
      <c r="G224" s="3">
        <f>SUM('Sh1-Breakup'!CL78)</f>
        <v>356</v>
      </c>
      <c r="H224" s="3">
        <f>SUM('Sh1-Breakup'!CO78)</f>
        <v>9</v>
      </c>
      <c r="I224" s="3">
        <f>SUM('Sh1-Breakup'!I78)</f>
        <v>9</v>
      </c>
      <c r="J224" s="3">
        <f>SUM('Sh1-Breakup'!CP78)</f>
        <v>131</v>
      </c>
      <c r="K224" s="369">
        <f>SUM('Sh1-Breakup'!CQ78)</f>
        <v>257.29</v>
      </c>
      <c r="L224" s="3">
        <f>SUM('Sh1-Breakup'!CR78)</f>
        <v>15</v>
      </c>
      <c r="M224" s="369">
        <f>SUM('Sh1-Breakup'!CS78)</f>
        <v>30.01</v>
      </c>
      <c r="N224" s="3">
        <f>SUM('Sh1-Breakup'!CT78)</f>
        <v>78</v>
      </c>
      <c r="O224" s="369">
        <f>SUM('Sh1-Breakup'!DA78)</f>
        <v>2.8089887640449436</v>
      </c>
      <c r="P224" s="369">
        <f>SUM('Sh1-Breakup'!DB78)</f>
        <v>4.192511874825371</v>
      </c>
      <c r="Q224" s="369">
        <f>SUM('Sh1-Breakup'!DC78)</f>
        <v>1.8258426966292134</v>
      </c>
      <c r="R224" s="3">
        <f>SUM('Sh1-Breakup'!DD78)</f>
        <v>37</v>
      </c>
      <c r="S224" s="369">
        <f>SUM('Sh1-Breakup'!DE78)</f>
        <v>2.0006666666666666</v>
      </c>
      <c r="T224" s="369">
        <f>SUM('Sh1-Breakup'!DF78)</f>
        <v>8.002666666666666</v>
      </c>
      <c r="U224" s="3">
        <f>SUM('Sh1-Breakup'!DG78)</f>
        <v>5</v>
      </c>
      <c r="V224" s="351"/>
      <c r="W224" s="2"/>
      <c r="X224" s="2"/>
      <c r="Y224" s="330"/>
    </row>
    <row r="225" spans="1:25" ht="19.5" customHeight="1">
      <c r="A225" s="3"/>
      <c r="B225" s="3"/>
      <c r="C225" s="3"/>
      <c r="D225" s="3"/>
      <c r="E225" s="369"/>
      <c r="F225" s="3"/>
      <c r="G225" s="3"/>
      <c r="H225" s="3"/>
      <c r="I225" s="3"/>
      <c r="J225" s="3"/>
      <c r="K225" s="369"/>
      <c r="L225" s="3"/>
      <c r="M225" s="369"/>
      <c r="N225" s="3"/>
      <c r="O225" s="369"/>
      <c r="P225" s="369"/>
      <c r="Q225" s="369"/>
      <c r="R225" s="3"/>
      <c r="S225" s="3"/>
      <c r="T225" s="3"/>
      <c r="U225" s="3"/>
      <c r="V225" s="351"/>
      <c r="W225" s="2"/>
      <c r="X225" s="2"/>
      <c r="Y225" s="330"/>
    </row>
    <row r="226" spans="1:25" ht="19.5" customHeight="1" thickBot="1">
      <c r="A226" s="3"/>
      <c r="B226" s="4"/>
      <c r="C226" s="4"/>
      <c r="D226" s="4"/>
      <c r="E226" s="370"/>
      <c r="F226" s="4"/>
      <c r="G226" s="4"/>
      <c r="H226" s="4"/>
      <c r="I226" s="4"/>
      <c r="J226" s="4"/>
      <c r="K226" s="370"/>
      <c r="L226" s="4"/>
      <c r="M226" s="370"/>
      <c r="N226" s="4"/>
      <c r="O226" s="370"/>
      <c r="P226" s="370"/>
      <c r="Q226" s="370"/>
      <c r="R226" s="4"/>
      <c r="S226" s="4"/>
      <c r="T226" s="4"/>
      <c r="U226" s="4"/>
      <c r="V226" s="352"/>
      <c r="W226" s="5"/>
      <c r="X226" s="5"/>
      <c r="Y226" s="353"/>
    </row>
    <row r="227" spans="1:25" ht="19.5" customHeight="1" thickBot="1">
      <c r="A227" s="76"/>
      <c r="B227" s="341"/>
      <c r="C227" s="337" t="s">
        <v>95</v>
      </c>
      <c r="D227" s="341">
        <f>SUM('Sh1-Breakup'!CI78)</f>
        <v>534</v>
      </c>
      <c r="E227" s="372">
        <f>SUM('Sh1-Breakup'!CJ78)</f>
        <v>715.8</v>
      </c>
      <c r="F227" s="341">
        <f>SUM('Sh1-Breakup'!CK78)</f>
        <v>4272</v>
      </c>
      <c r="G227" s="341">
        <f>SUM('Sh1-Breakup'!CL78)</f>
        <v>356</v>
      </c>
      <c r="H227" s="341">
        <f>SUM('Sh1-Breakup'!CO78)</f>
        <v>9</v>
      </c>
      <c r="I227" s="341">
        <f>SUM(I224)</f>
        <v>9</v>
      </c>
      <c r="J227" s="341">
        <f>SUM('Sh1-Breakup'!CP78)</f>
        <v>131</v>
      </c>
      <c r="K227" s="372">
        <f>SUM('Sh1-Breakup'!CQ78)</f>
        <v>257.29</v>
      </c>
      <c r="L227" s="341">
        <f>SUM('Sh1-Breakup'!CR78)</f>
        <v>15</v>
      </c>
      <c r="M227" s="372">
        <f>SUM('Sh1-Breakup'!CS78)</f>
        <v>30.01</v>
      </c>
      <c r="N227" s="341">
        <f>SUM('Sh1-Breakup'!CT78)</f>
        <v>78</v>
      </c>
      <c r="O227" s="372">
        <f>SUM('Sh1-Breakup'!DA78)</f>
        <v>2.8089887640449436</v>
      </c>
      <c r="P227" s="372">
        <f>SUM('Sh1-Breakup'!DB78)</f>
        <v>4.192511874825371</v>
      </c>
      <c r="Q227" s="372">
        <f>SUM('Sh1-Breakup'!DC78)</f>
        <v>1.8258426966292134</v>
      </c>
      <c r="R227" s="341">
        <f>SUM('Sh1-Breakup'!DD78)</f>
        <v>37</v>
      </c>
      <c r="S227" s="460">
        <f>SUM('Sh1-Breakup'!DE78)</f>
        <v>2.0006666666666666</v>
      </c>
      <c r="T227" s="372">
        <f>SUM('Sh1-Breakup'!DF78)</f>
        <v>8.002666666666666</v>
      </c>
      <c r="U227" s="341">
        <f>SUM('Sh1-Breakup'!DG78)</f>
        <v>5</v>
      </c>
      <c r="V227" s="357" t="e">
        <f>SUM(#REF!)</f>
        <v>#REF!</v>
      </c>
      <c r="W227" s="355" t="e">
        <f>SUM(#REF!)</f>
        <v>#REF!</v>
      </c>
      <c r="X227" s="355" t="e">
        <f>SUM(#REF!)</f>
        <v>#REF!</v>
      </c>
      <c r="Y227" s="356" t="e">
        <f>SUM(#REF!)</f>
        <v>#REF!</v>
      </c>
    </row>
    <row r="228" spans="1:25" ht="19.5" customHeight="1" thickBot="1">
      <c r="A228" s="76"/>
      <c r="B228" s="334"/>
      <c r="C228" s="361"/>
      <c r="D228" s="334"/>
      <c r="E228" s="398"/>
      <c r="F228" s="334"/>
      <c r="G228" s="334"/>
      <c r="H228" s="334"/>
      <c r="I228" s="334"/>
      <c r="J228" s="334"/>
      <c r="K228" s="398"/>
      <c r="L228" s="334"/>
      <c r="M228" s="398"/>
      <c r="N228" s="334"/>
      <c r="O228" s="398"/>
      <c r="P228" s="398"/>
      <c r="Q228" s="398"/>
      <c r="R228" s="334"/>
      <c r="S228" s="334"/>
      <c r="T228" s="334"/>
      <c r="U228" s="107"/>
      <c r="V228" s="362"/>
      <c r="W228" s="363"/>
      <c r="X228" s="363"/>
      <c r="Y228" s="364"/>
    </row>
    <row r="229" spans="1:25" ht="19.5" customHeight="1" thickBot="1">
      <c r="A229" s="76"/>
      <c r="B229" s="341"/>
      <c r="C229" s="337"/>
      <c r="D229" s="341"/>
      <c r="E229" s="372"/>
      <c r="F229" s="341"/>
      <c r="G229" s="341"/>
      <c r="H229" s="341"/>
      <c r="I229" s="341"/>
      <c r="J229" s="341"/>
      <c r="K229" s="372"/>
      <c r="L229" s="341"/>
      <c r="M229" s="372"/>
      <c r="N229" s="341"/>
      <c r="O229" s="372"/>
      <c r="P229" s="372"/>
      <c r="Q229" s="372"/>
      <c r="R229" s="341"/>
      <c r="S229" s="341"/>
      <c r="T229" s="341"/>
      <c r="U229" s="345"/>
      <c r="V229" s="8"/>
      <c r="W229" s="355"/>
      <c r="X229" s="355"/>
      <c r="Y229" s="356"/>
    </row>
    <row r="230" spans="1:25" ht="19.5" customHeight="1" thickBot="1">
      <c r="A230" s="1608" t="s">
        <v>243</v>
      </c>
      <c r="B230" s="1588"/>
      <c r="C230" s="1589"/>
      <c r="D230" s="341">
        <f>SUM('Sh1-Breakup'!CI80)</f>
        <v>10393</v>
      </c>
      <c r="E230" s="372">
        <f>SUM('Sh1-Breakup'!CJ80)</f>
        <v>13769.01</v>
      </c>
      <c r="F230" s="341">
        <f>SUM('Sh1-Breakup'!CK80)</f>
        <v>83144</v>
      </c>
      <c r="G230" s="341">
        <f>SUM('Sh1-Breakup'!CL80)</f>
        <v>21306</v>
      </c>
      <c r="H230" s="341">
        <f>SUM('Sh1-Breakup'!CN80)</f>
        <v>2013</v>
      </c>
      <c r="I230" s="341">
        <f>SUM('Sh1-Breakup'!CO80)</f>
        <v>1992</v>
      </c>
      <c r="J230" s="341">
        <f>SUM('Sh1-Breakup'!CP80)</f>
        <v>2593</v>
      </c>
      <c r="K230" s="460">
        <f>SUM('Sh1-Breakup'!CQ80)</f>
        <v>6747.94</v>
      </c>
      <c r="L230" s="341">
        <f>SUM('Sh1-Breakup'!CR80)</f>
        <v>856</v>
      </c>
      <c r="M230" s="456">
        <f>SUM('Sh1-Breakup'!CS80)</f>
        <v>2446.9700000000003</v>
      </c>
      <c r="N230" s="341">
        <f>SUM('Sh1-Breakup'!CT80)</f>
        <v>5285</v>
      </c>
      <c r="O230" s="456">
        <f>SUM('Sh1-Breakup'!DA80)</f>
        <v>8.236312902915424</v>
      </c>
      <c r="P230" s="372">
        <f>SUM('Sh1-Breakup'!DB80)</f>
        <v>17.771575443695664</v>
      </c>
      <c r="Q230" s="372">
        <f>SUM('Sh1-Breakup'!DC80)</f>
        <v>6.3564418358510535</v>
      </c>
      <c r="R230" s="341">
        <f>SUM('Sh1-Breakup'!DD80)</f>
        <v>944</v>
      </c>
      <c r="S230" s="372">
        <f>SUM('Sh1-Breakup'!DE80)</f>
        <v>2.8586098130841124</v>
      </c>
      <c r="T230" s="372">
        <f>SUM('Sh1-Breakup'!DF80)</f>
        <v>11.43443925233645</v>
      </c>
      <c r="U230" s="341">
        <f>SUM('Sh1-Breakup'!DG80)</f>
        <v>35</v>
      </c>
      <c r="V230" s="357" t="e">
        <f>SUM(V212:V227)</f>
        <v>#REF!</v>
      </c>
      <c r="W230" s="357" t="e">
        <f>SUM(W212:W227)</f>
        <v>#REF!</v>
      </c>
      <c r="X230" s="357" t="e">
        <f>SUM(X212:X227)</f>
        <v>#REF!</v>
      </c>
      <c r="Y230" s="357" t="e">
        <f>SUM(Y212:Y227)</f>
        <v>#REF!</v>
      </c>
    </row>
    <row r="231" spans="1:25" ht="19.5" customHeight="1" thickBot="1">
      <c r="A231" s="1587"/>
      <c r="B231" s="1588"/>
      <c r="C231" s="1589"/>
      <c r="D231" s="95"/>
      <c r="E231" s="32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9"/>
      <c r="V231" s="358"/>
      <c r="W231" s="359"/>
      <c r="X231" s="359"/>
      <c r="Y231" s="360"/>
    </row>
    <row r="232" spans="1:25" ht="18">
      <c r="A232" s="325"/>
      <c r="B232" s="325"/>
      <c r="C232" s="325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391"/>
      <c r="W232" s="391"/>
      <c r="X232" s="391"/>
      <c r="Y232" s="391"/>
    </row>
    <row r="233" spans="1:25" ht="18">
      <c r="A233" s="325"/>
      <c r="B233" s="325"/>
      <c r="C233" s="325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391"/>
      <c r="W233" s="391"/>
      <c r="X233" s="391"/>
      <c r="Y233" s="391"/>
    </row>
    <row r="234" spans="1:25" ht="18">
      <c r="A234" s="325"/>
      <c r="B234" s="325"/>
      <c r="C234" s="325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391"/>
      <c r="W234" s="391"/>
      <c r="X234" s="391"/>
      <c r="Y234" s="391"/>
    </row>
    <row r="235" spans="1:25" ht="18">
      <c r="A235" s="325"/>
      <c r="B235" s="325"/>
      <c r="C235" s="325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391"/>
      <c r="W235" s="391"/>
      <c r="X235" s="391"/>
      <c r="Y235" s="391"/>
    </row>
    <row r="236" spans="1:25" ht="18">
      <c r="A236" s="325"/>
      <c r="B236" s="325"/>
      <c r="C236" s="325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391"/>
      <c r="W236" s="391"/>
      <c r="X236" s="391"/>
      <c r="Y236" s="391"/>
    </row>
    <row r="237" spans="1:25" ht="18.75" thickBot="1">
      <c r="A237" s="325"/>
      <c r="B237" s="325"/>
      <c r="C237" s="325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391"/>
      <c r="W237" s="391"/>
      <c r="X237" s="391"/>
      <c r="Y237" s="391"/>
    </row>
    <row r="238" spans="1:25" ht="24" thickBot="1">
      <c r="A238" s="1603" t="s">
        <v>369</v>
      </c>
      <c r="B238" s="1604"/>
      <c r="C238" s="1604"/>
      <c r="D238" s="1604"/>
      <c r="E238" s="1604"/>
      <c r="F238" s="1604"/>
      <c r="G238" s="1604"/>
      <c r="H238" s="1604"/>
      <c r="I238" s="1604"/>
      <c r="J238" s="1604"/>
      <c r="K238" s="1604"/>
      <c r="L238" s="1604"/>
      <c r="M238" s="1604"/>
      <c r="N238" s="1604"/>
      <c r="O238" s="1604"/>
      <c r="P238" s="1604"/>
      <c r="Q238" s="1604"/>
      <c r="R238" s="1604"/>
      <c r="S238" s="1604"/>
      <c r="T238" s="1604"/>
      <c r="U238" s="1604"/>
      <c r="V238" s="1604"/>
      <c r="W238" s="1604"/>
      <c r="X238" s="1604"/>
      <c r="Y238" s="1605"/>
    </row>
    <row r="239" ht="13.5" thickBot="1"/>
    <row r="240" spans="1:25" ht="12.75">
      <c r="A240" s="1505" t="s">
        <v>106</v>
      </c>
      <c r="B240" s="1595" t="s">
        <v>1</v>
      </c>
      <c r="C240" s="1606" t="s">
        <v>84</v>
      </c>
      <c r="D240" s="1419" t="s">
        <v>357</v>
      </c>
      <c r="E240" s="1419"/>
      <c r="F240" s="1419"/>
      <c r="G240" s="1595" t="s">
        <v>4</v>
      </c>
      <c r="H240" s="1595" t="s">
        <v>5</v>
      </c>
      <c r="I240" s="1595" t="s">
        <v>6</v>
      </c>
      <c r="J240" s="1595" t="s">
        <v>7</v>
      </c>
      <c r="K240" s="1595"/>
      <c r="L240" s="1595" t="s">
        <v>370</v>
      </c>
      <c r="M240" s="1595"/>
      <c r="N240" s="1595"/>
      <c r="O240" s="1595" t="s">
        <v>10</v>
      </c>
      <c r="P240" s="1595"/>
      <c r="Q240" s="1595"/>
      <c r="R240" s="1592" t="s">
        <v>14</v>
      </c>
      <c r="S240" s="1595" t="s">
        <v>16</v>
      </c>
      <c r="T240" s="1596" t="s">
        <v>15</v>
      </c>
      <c r="U240" s="1598" t="s">
        <v>85</v>
      </c>
      <c r="V240" s="1590" t="s">
        <v>366</v>
      </c>
      <c r="W240" s="1590" t="s">
        <v>244</v>
      </c>
      <c r="X240" s="1601" t="s">
        <v>245</v>
      </c>
      <c r="Y240" s="1601" t="s">
        <v>247</v>
      </c>
    </row>
    <row r="241" spans="1:25" ht="26.25" customHeight="1">
      <c r="A241" s="1506"/>
      <c r="B241" s="1585"/>
      <c r="C241" s="1607"/>
      <c r="D241" s="1585" t="s">
        <v>2</v>
      </c>
      <c r="E241" s="1585" t="s">
        <v>3</v>
      </c>
      <c r="F241" s="1585" t="s">
        <v>68</v>
      </c>
      <c r="G241" s="1585"/>
      <c r="H241" s="1585"/>
      <c r="I241" s="1585"/>
      <c r="J241" s="1585"/>
      <c r="K241" s="1585"/>
      <c r="L241" s="1585"/>
      <c r="M241" s="1585"/>
      <c r="N241" s="1585"/>
      <c r="O241" s="1585"/>
      <c r="P241" s="1585"/>
      <c r="Q241" s="1585"/>
      <c r="R241" s="1593"/>
      <c r="S241" s="1585"/>
      <c r="T241" s="1597"/>
      <c r="U241" s="1599"/>
      <c r="V241" s="1591"/>
      <c r="W241" s="1591"/>
      <c r="X241" s="1602"/>
      <c r="Y241" s="1602"/>
    </row>
    <row r="242" spans="1:25" ht="12.75">
      <c r="A242" s="1506"/>
      <c r="B242" s="1585"/>
      <c r="C242" s="1607"/>
      <c r="D242" s="1585"/>
      <c r="E242" s="1585"/>
      <c r="F242" s="1585"/>
      <c r="G242" s="1585"/>
      <c r="H242" s="1585"/>
      <c r="I242" s="1585"/>
      <c r="J242" s="1585" t="s">
        <v>8</v>
      </c>
      <c r="K242" s="1585" t="s">
        <v>9</v>
      </c>
      <c r="L242" s="1585" t="s">
        <v>73</v>
      </c>
      <c r="M242" s="1585" t="s">
        <v>9</v>
      </c>
      <c r="N242" s="1585" t="s">
        <v>70</v>
      </c>
      <c r="O242" s="1585" t="s">
        <v>246</v>
      </c>
      <c r="P242" s="1585" t="s">
        <v>12</v>
      </c>
      <c r="Q242" s="1585" t="s">
        <v>72</v>
      </c>
      <c r="R242" s="1593"/>
      <c r="S242" s="1585"/>
      <c r="T242" s="1597"/>
      <c r="U242" s="1599"/>
      <c r="V242" s="1591"/>
      <c r="W242" s="1591"/>
      <c r="X242" s="1602"/>
      <c r="Y242" s="1602"/>
    </row>
    <row r="243" spans="1:25" ht="12.75">
      <c r="A243" s="1506"/>
      <c r="B243" s="1585"/>
      <c r="C243" s="1607"/>
      <c r="D243" s="1585"/>
      <c r="E243" s="1585"/>
      <c r="F243" s="1585"/>
      <c r="G243" s="1585"/>
      <c r="H243" s="1585"/>
      <c r="I243" s="1585"/>
      <c r="J243" s="1585"/>
      <c r="K243" s="1585"/>
      <c r="L243" s="1585"/>
      <c r="M243" s="1585"/>
      <c r="N243" s="1585"/>
      <c r="O243" s="1585"/>
      <c r="P243" s="1585"/>
      <c r="Q243" s="1585"/>
      <c r="R243" s="1593"/>
      <c r="S243" s="1585"/>
      <c r="T243" s="1597"/>
      <c r="U243" s="1599"/>
      <c r="V243" s="1591"/>
      <c r="W243" s="1591"/>
      <c r="X243" s="1602"/>
      <c r="Y243" s="1602"/>
    </row>
    <row r="244" spans="1:25" ht="28.5" customHeight="1" thickBot="1">
      <c r="A244" s="1507"/>
      <c r="B244" s="1586"/>
      <c r="C244" s="1607"/>
      <c r="D244" s="1586"/>
      <c r="E244" s="1586"/>
      <c r="F244" s="1586"/>
      <c r="G244" s="1586"/>
      <c r="H244" s="1586"/>
      <c r="I244" s="1586"/>
      <c r="J244" s="1586"/>
      <c r="K244" s="1586"/>
      <c r="L244" s="1586"/>
      <c r="M244" s="1586"/>
      <c r="N244" s="1586"/>
      <c r="O244" s="1586"/>
      <c r="P244" s="1586"/>
      <c r="Q244" s="1586"/>
      <c r="R244" s="1594"/>
      <c r="S244" s="1586"/>
      <c r="T244" s="1597"/>
      <c r="U244" s="1600"/>
      <c r="V244" s="1591"/>
      <c r="W244" s="1591"/>
      <c r="X244" s="1602"/>
      <c r="Y244" s="1602"/>
    </row>
    <row r="245" spans="1:25" ht="13.5" thickBot="1">
      <c r="A245" s="338">
        <v>1</v>
      </c>
      <c r="B245" s="341">
        <v>2</v>
      </c>
      <c r="C245" s="341"/>
      <c r="D245" s="341">
        <v>3</v>
      </c>
      <c r="E245" s="341">
        <v>4</v>
      </c>
      <c r="F245" s="341">
        <v>5</v>
      </c>
      <c r="G245" s="341">
        <v>6</v>
      </c>
      <c r="H245" s="341">
        <v>7</v>
      </c>
      <c r="I245" s="341">
        <v>8</v>
      </c>
      <c r="J245" s="341">
        <v>9</v>
      </c>
      <c r="K245" s="341">
        <v>10</v>
      </c>
      <c r="L245" s="341">
        <v>11</v>
      </c>
      <c r="M245" s="341">
        <v>12</v>
      </c>
      <c r="N245" s="341">
        <v>13</v>
      </c>
      <c r="O245" s="341">
        <v>14</v>
      </c>
      <c r="P245" s="341">
        <v>15</v>
      </c>
      <c r="Q245" s="341">
        <v>16</v>
      </c>
      <c r="R245" s="341">
        <v>17</v>
      </c>
      <c r="S245" s="341">
        <v>18</v>
      </c>
      <c r="T245" s="365">
        <v>19</v>
      </c>
      <c r="U245" s="365">
        <v>20</v>
      </c>
      <c r="V245" s="343">
        <v>21</v>
      </c>
      <c r="W245" s="343">
        <v>22</v>
      </c>
      <c r="X245" s="343">
        <v>23</v>
      </c>
      <c r="Y245" s="343">
        <v>24</v>
      </c>
    </row>
    <row r="246" spans="1:21" ht="13.5" thickBot="1">
      <c r="A246" s="6"/>
      <c r="B246" s="6"/>
      <c r="C246" s="6"/>
      <c r="D246" s="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5" ht="12.75">
      <c r="A247" s="3">
        <v>1</v>
      </c>
      <c r="B247" s="344" t="s">
        <v>258</v>
      </c>
      <c r="C247" s="3" t="s">
        <v>17</v>
      </c>
      <c r="D247" s="3">
        <f>SUM('Sh1-Breakup'!C82)</f>
        <v>972</v>
      </c>
      <c r="E247" s="369">
        <f>SUM('Sh1-Breakup'!D82)</f>
        <v>1356.03</v>
      </c>
      <c r="F247" s="3">
        <f>SUM('Sh1-Breakup'!E82)</f>
        <v>7776</v>
      </c>
      <c r="G247" s="3">
        <f>SUM('Sh1-Breakup'!F82)</f>
        <v>243</v>
      </c>
      <c r="H247" s="3">
        <f>SUM('Sh1-Breakup'!H82)</f>
        <v>11</v>
      </c>
      <c r="I247" s="3">
        <f>SUM('Sh1-Breakup'!I82)</f>
        <v>5</v>
      </c>
      <c r="J247" s="3">
        <f>SUM('Sh1-Breakup'!J82)</f>
        <v>3</v>
      </c>
      <c r="K247" s="369">
        <f>SUM('Sh1-Breakup'!K82)</f>
        <v>5</v>
      </c>
      <c r="L247" s="3">
        <f>SUM('Sh1-Breakup'!L82)</f>
        <v>2</v>
      </c>
      <c r="M247" s="369">
        <f>SUM('Sh1-Breakup'!M82)</f>
        <v>3.5</v>
      </c>
      <c r="N247" s="3">
        <f>SUM('Sh1-Breakup'!N82)</f>
        <v>24</v>
      </c>
      <c r="O247" s="369">
        <f>SUM('Sh1-Breakup'!U82)</f>
        <v>0.205761316872428</v>
      </c>
      <c r="P247" s="369">
        <f>SUM('Sh1-Breakup'!V82)</f>
        <v>0.25810638407704845</v>
      </c>
      <c r="Q247" s="369">
        <f>SUM('Sh1-Breakup'!W82)</f>
        <v>0.30864197530864196</v>
      </c>
      <c r="R247" s="3">
        <f>SUM('Sh1-Breakup'!X82)</f>
        <v>0</v>
      </c>
      <c r="S247" s="369">
        <f>SUM('Sh1-Breakup'!Y82)</f>
        <v>1.75</v>
      </c>
      <c r="T247" s="369">
        <f>SUM('Sh1-Breakup'!Z82)</f>
        <v>7</v>
      </c>
      <c r="U247" s="3">
        <f>SUM('Sh1-Breakup'!AA82)</f>
        <v>0</v>
      </c>
      <c r="V247" s="348"/>
      <c r="W247" s="349"/>
      <c r="X247" s="349"/>
      <c r="Y247" s="350"/>
    </row>
    <row r="248" spans="1:25" ht="12.75">
      <c r="A248" s="3"/>
      <c r="B248" s="3"/>
      <c r="C248" s="3" t="s">
        <v>65</v>
      </c>
      <c r="D248" s="3">
        <f>SUM('Sh1-Breakup'!AE82)</f>
        <v>972</v>
      </c>
      <c r="E248" s="369">
        <f>SUM('Sh1-Breakup'!AF82)</f>
        <v>1356.03</v>
      </c>
      <c r="F248" s="3">
        <f>SUM('Sh1-Breakup'!AG82)</f>
        <v>7776</v>
      </c>
      <c r="G248" s="3">
        <f>SUM('Sh1-Breakup'!AH82)</f>
        <v>405</v>
      </c>
      <c r="H248" s="3">
        <f>SUM('Sh1-Breakup'!AJ82)</f>
        <v>27</v>
      </c>
      <c r="I248" s="3">
        <f>SUM('Sh1-Breakup'!AK82)</f>
        <v>0</v>
      </c>
      <c r="J248" s="3">
        <f>SUM('Sh1-Breakup'!AL82)</f>
        <v>91</v>
      </c>
      <c r="K248" s="369">
        <f>SUM('Sh1-Breakup'!AM82)</f>
        <v>444.05</v>
      </c>
      <c r="L248" s="3">
        <f>SUM('Sh1-Breakup'!AN82)</f>
        <v>13</v>
      </c>
      <c r="M248" s="369">
        <f>SUM('Sh1-Breakup'!AO82)</f>
        <v>37.16</v>
      </c>
      <c r="N248" s="3">
        <f>SUM('Sh1-Breakup'!AP82)</f>
        <v>81</v>
      </c>
      <c r="O248" s="369">
        <f>SUM('Sh1-Breakup'!AW82)</f>
        <v>0</v>
      </c>
      <c r="P248" s="369">
        <f>SUM('Sh1-Breakup'!AX82)</f>
        <v>2.7403523520866053</v>
      </c>
      <c r="Q248" s="369">
        <f>SUM('Sh1-Breakup'!AY82)</f>
        <v>1.0416666666666665</v>
      </c>
      <c r="R248" s="3">
        <f>SUM('Sh1-Breakup'!AZ82)</f>
        <v>0</v>
      </c>
      <c r="S248" s="369">
        <f>SUM('Sh1-Breakup'!BA82)</f>
        <v>2.858461538461538</v>
      </c>
      <c r="T248" s="369">
        <f>SUM('Sh1-Breakup'!BB82)</f>
        <v>11.433846153846153</v>
      </c>
      <c r="U248" s="3">
        <f>SUM('Sh1-Breakup'!BC82)</f>
        <v>0</v>
      </c>
      <c r="V248" s="351"/>
      <c r="W248" s="2"/>
      <c r="X248" s="2"/>
      <c r="Y248" s="330"/>
    </row>
    <row r="249" spans="1:25" ht="13.5" thickBot="1">
      <c r="A249" s="4"/>
      <c r="B249" s="4"/>
      <c r="C249" s="4" t="s">
        <v>96</v>
      </c>
      <c r="D249" s="4">
        <f>SUM('Sh1-Breakup'!BG82)</f>
        <v>1294</v>
      </c>
      <c r="E249" s="370">
        <f>SUM('Sh1-Breakup'!BH82)</f>
        <v>1808.06</v>
      </c>
      <c r="F249" s="4">
        <f>SUM('Sh1-Breakup'!BI82)</f>
        <v>10352</v>
      </c>
      <c r="G249" s="4">
        <f>SUM('Sh1-Breakup'!BJ82)</f>
        <v>794</v>
      </c>
      <c r="H249" s="4">
        <f>SUM('Sh1-Breakup'!BL82)</f>
        <v>0</v>
      </c>
      <c r="I249" s="3">
        <f>SUM('Sh1-Breakup'!BM82)</f>
        <v>0</v>
      </c>
      <c r="J249" s="4">
        <f>SUM('Sh1-Breakup'!BN82)</f>
        <v>448</v>
      </c>
      <c r="K249" s="370">
        <f>SUM('Sh1-Breakup'!BO82)</f>
        <v>773.55</v>
      </c>
      <c r="L249" s="4">
        <f>SUM('Sh1-Breakup'!BP82)</f>
        <v>8</v>
      </c>
      <c r="M249" s="370">
        <f>SUM('Sh1-Breakup'!BQ82)</f>
        <v>29</v>
      </c>
      <c r="N249" s="4">
        <f>SUM('Sh1-Breakup'!BR82)</f>
        <v>0</v>
      </c>
      <c r="O249" s="370">
        <f>SUM('Sh1-Breakup'!BY82)</f>
        <v>0.6182380216383307</v>
      </c>
      <c r="P249" s="370">
        <f>SUM('Sh1-Breakup'!BZ82)</f>
        <v>1.6039290731502274</v>
      </c>
      <c r="Q249" s="370">
        <f>SUM('Sh1-Breakup'!CA82)</f>
        <v>0</v>
      </c>
      <c r="R249" s="4">
        <f>SUM('Sh1-Breakup'!CB82)</f>
        <v>0</v>
      </c>
      <c r="S249" s="370">
        <f>SUM('Sh1-Breakup'!CC82)</f>
        <v>3.625</v>
      </c>
      <c r="T249" s="370">
        <f>SUM('Sh1-Breakup'!CD82)</f>
        <v>14.5</v>
      </c>
      <c r="U249" s="4">
        <f>SUM('Sh1-Breakup'!CE82)</f>
        <v>0</v>
      </c>
      <c r="V249" s="352"/>
      <c r="W249" s="5"/>
      <c r="X249" s="5"/>
      <c r="Y249" s="353"/>
    </row>
    <row r="250" spans="1:25" ht="13.5" thickBot="1">
      <c r="A250" s="338"/>
      <c r="B250" s="341"/>
      <c r="C250" s="337" t="s">
        <v>95</v>
      </c>
      <c r="D250" s="341">
        <f>SUM('Sh1-Breakup'!CI82)</f>
        <v>3238</v>
      </c>
      <c r="E250" s="372">
        <f>SUM('Sh1-Breakup'!CJ82)</f>
        <v>4520.12</v>
      </c>
      <c r="F250" s="341">
        <f>SUM('Sh1-Breakup'!CK82)</f>
        <v>25904</v>
      </c>
      <c r="G250" s="341">
        <f>SUM('Sh1-Breakup'!CL82)</f>
        <v>1442</v>
      </c>
      <c r="H250" s="341">
        <f>SUM(H247:H249)</f>
        <v>38</v>
      </c>
      <c r="I250" s="341">
        <f>SUM(I247:I249)</f>
        <v>5</v>
      </c>
      <c r="J250" s="341">
        <f>SUM('Sh1-Breakup'!CP82)</f>
        <v>542</v>
      </c>
      <c r="K250" s="372">
        <f>SUM('Sh1-Breakup'!CQ82)</f>
        <v>1222.6</v>
      </c>
      <c r="L250" s="341">
        <f>SUM('Sh1-Breakup'!CR82)</f>
        <v>23</v>
      </c>
      <c r="M250" s="372">
        <f>SUM('Sh1-Breakup'!CS82)</f>
        <v>69.66</v>
      </c>
      <c r="N250" s="341">
        <f>SUM('Sh1-Breakup'!CT82)</f>
        <v>105</v>
      </c>
      <c r="O250" s="372">
        <f>SUM('Sh1-Breakup'!DA82)</f>
        <v>0.7103150092649784</v>
      </c>
      <c r="P250" s="372">
        <f>SUM('Sh1-Breakup'!DB82)</f>
        <v>1.5411095280656266</v>
      </c>
      <c r="Q250" s="372">
        <f>SUM('Sh1-Breakup'!DC82)</f>
        <v>0.40534280420012353</v>
      </c>
      <c r="R250" s="341">
        <f>SUM('Sh1-Breakup'!DD82)</f>
        <v>0</v>
      </c>
      <c r="S250" s="372">
        <f>SUM('Sh1-Breakup'!DE82)</f>
        <v>3.028695652173913</v>
      </c>
      <c r="T250" s="372">
        <f>SUM('Sh1-Breakup'!DF82)</f>
        <v>12.114782608695652</v>
      </c>
      <c r="U250" s="341">
        <f>SUM('Sh1-Breakup'!DG82)</f>
        <v>0</v>
      </c>
      <c r="V250" s="357" t="e">
        <f>SUM(#REF!)</f>
        <v>#REF!</v>
      </c>
      <c r="W250" s="355" t="e">
        <f>SUM(#REF!)</f>
        <v>#REF!</v>
      </c>
      <c r="X250" s="355" t="e">
        <f>SUM(#REF!)</f>
        <v>#REF!</v>
      </c>
      <c r="Y250" s="356" t="e">
        <f>SUM(#REF!)</f>
        <v>#REF!</v>
      </c>
    </row>
    <row r="251" spans="1:25" ht="12.75">
      <c r="A251" s="9"/>
      <c r="B251" s="9"/>
      <c r="C251" s="6"/>
      <c r="D251" s="9"/>
      <c r="E251" s="399"/>
      <c r="F251" s="6"/>
      <c r="G251" s="6"/>
      <c r="H251" s="6"/>
      <c r="I251" s="6"/>
      <c r="J251" s="6"/>
      <c r="K251" s="6"/>
      <c r="L251" s="6"/>
      <c r="M251" s="6"/>
      <c r="N251" s="6"/>
      <c r="O251" s="399"/>
      <c r="P251" s="399"/>
      <c r="Q251" s="399"/>
      <c r="R251" s="6"/>
      <c r="S251" s="6"/>
      <c r="T251" s="6"/>
      <c r="U251" s="51"/>
      <c r="V251" s="354"/>
      <c r="W251" s="6"/>
      <c r="X251" s="6"/>
      <c r="Y251" s="331"/>
    </row>
    <row r="252" spans="1:25" ht="12.75">
      <c r="A252" s="3">
        <v>2</v>
      </c>
      <c r="B252" s="29" t="s">
        <v>259</v>
      </c>
      <c r="C252" s="3" t="s">
        <v>17</v>
      </c>
      <c r="D252" s="3">
        <f>SUM('Sh1-Breakup'!C83)</f>
        <v>2321</v>
      </c>
      <c r="E252" s="369">
        <f>SUM('Sh1-Breakup'!D83)</f>
        <v>3051.13</v>
      </c>
      <c r="F252" s="3">
        <f>SUM('Sh1-Breakup'!E83)</f>
        <v>18568</v>
      </c>
      <c r="G252" s="3">
        <f>SUM('Sh1-Breakup'!F83)</f>
        <v>464</v>
      </c>
      <c r="H252" s="3">
        <f>SUM('Sh1-Breakup'!H83)</f>
        <v>411</v>
      </c>
      <c r="I252" s="3">
        <f>SUM('Sh1-Breakup'!I83)</f>
        <v>324</v>
      </c>
      <c r="J252" s="3">
        <f>SUM('Sh1-Breakup'!J83)</f>
        <v>39</v>
      </c>
      <c r="K252" s="369">
        <f>SUM('Sh1-Breakup'!K83)</f>
        <v>200.26</v>
      </c>
      <c r="L252" s="3">
        <f>SUM('Sh1-Breakup'!L83)</f>
        <v>39</v>
      </c>
      <c r="M252" s="369">
        <f>SUM('Sh1-Breakup'!M83)</f>
        <v>200.26</v>
      </c>
      <c r="N252" s="3">
        <f>SUM('Sh1-Breakup'!N83)</f>
        <v>312</v>
      </c>
      <c r="O252" s="369">
        <f>SUM('Sh1-Breakup'!U83)</f>
        <v>1.680310211115898</v>
      </c>
      <c r="P252" s="369">
        <f>SUM('Sh1-Breakup'!V83)</f>
        <v>6.563469927535044</v>
      </c>
      <c r="Q252" s="369">
        <f>SUM('Sh1-Breakup'!W83)</f>
        <v>1.680310211115898</v>
      </c>
      <c r="R252" s="3">
        <f>SUM('Sh1-Breakup'!X83)</f>
        <v>142</v>
      </c>
      <c r="S252" s="369">
        <f>SUM('Sh1-Breakup'!Y83)</f>
        <v>1</v>
      </c>
      <c r="T252" s="369">
        <f>SUM('Sh1-Breakup'!Z83)</f>
        <v>20.53948717948718</v>
      </c>
      <c r="U252" s="3">
        <f>SUM('Sh1-Breakup'!AA83)</f>
        <v>0</v>
      </c>
      <c r="V252" s="351"/>
      <c r="W252" s="2"/>
      <c r="X252" s="2"/>
      <c r="Y252" s="330"/>
    </row>
    <row r="253" spans="1:25" ht="12.75">
      <c r="A253" s="3"/>
      <c r="B253" s="3"/>
      <c r="C253" s="3" t="s">
        <v>65</v>
      </c>
      <c r="D253" s="3">
        <f>SUM('Sh1-Breakup'!AE83)</f>
        <v>2321</v>
      </c>
      <c r="E253" s="369">
        <f>SUM('Sh1-Breakup'!AF83)</f>
        <v>3051.12</v>
      </c>
      <c r="F253" s="3">
        <f>SUM('Sh1-Breakup'!AG83)</f>
        <v>18568</v>
      </c>
      <c r="G253" s="3">
        <f>SUM('Sh1-Breakup'!AH83)</f>
        <v>599</v>
      </c>
      <c r="H253" s="3">
        <f>SUM('Sh1-Breakup'!AJ83)</f>
        <v>510</v>
      </c>
      <c r="I253" s="3">
        <f>SUM('Sh1-Breakup'!AK83)</f>
        <v>409</v>
      </c>
      <c r="J253" s="3">
        <f>SUM('Sh1-Breakup'!AL83)</f>
        <v>34</v>
      </c>
      <c r="K253" s="369">
        <f>SUM('Sh1-Breakup'!AM83)</f>
        <v>55.85</v>
      </c>
      <c r="L253" s="3">
        <f>SUM('Sh1-Breakup'!AN83)</f>
        <v>34</v>
      </c>
      <c r="M253" s="369">
        <f>SUM('Sh1-Breakup'!AO83)</f>
        <v>55.85</v>
      </c>
      <c r="N253" s="3">
        <f>SUM('Sh1-Breakup'!AP83)</f>
        <v>272</v>
      </c>
      <c r="O253" s="369">
        <f>SUM('Sh1-Breakup'!AW83)</f>
        <v>1.4648858250753987</v>
      </c>
      <c r="P253" s="369">
        <f>SUM('Sh1-Breakup'!AX83)</f>
        <v>1.8304753664228217</v>
      </c>
      <c r="Q253" s="369">
        <f>SUM('Sh1-Breakup'!AY83)</f>
        <v>1.4648858250753987</v>
      </c>
      <c r="R253" s="3">
        <f>SUM('Sh1-Breakup'!AZ83)</f>
        <v>221</v>
      </c>
      <c r="S253" s="369">
        <f>SUM('Sh1-Breakup'!BA83)</f>
        <v>1.6426470588235293</v>
      </c>
      <c r="T253" s="369">
        <f>SUM('Sh1-Breakup'!BB83)</f>
        <v>6.570588235294117</v>
      </c>
      <c r="U253" s="3">
        <f>SUM('Sh1-Breakup'!BC83)</f>
        <v>0</v>
      </c>
      <c r="V253" s="351"/>
      <c r="W253" s="2"/>
      <c r="X253" s="2"/>
      <c r="Y253" s="330"/>
    </row>
    <row r="254" spans="1:25" ht="13.5" thickBot="1">
      <c r="A254" s="4"/>
      <c r="B254" s="4"/>
      <c r="C254" s="4" t="s">
        <v>96</v>
      </c>
      <c r="D254" s="4">
        <f>SUM('Sh1-Breakup'!BG83)</f>
        <v>3094</v>
      </c>
      <c r="E254" s="370">
        <f>SUM('Sh1-Breakup'!BH83)</f>
        <v>4068.17</v>
      </c>
      <c r="F254" s="4">
        <f>SUM('Sh1-Breakup'!BI83)</f>
        <v>24752</v>
      </c>
      <c r="G254" s="4">
        <f>SUM('Sh1-Breakup'!BJ83)</f>
        <v>1250</v>
      </c>
      <c r="H254" s="4">
        <f>SUM('Sh1-Breakup'!BL83)</f>
        <v>959</v>
      </c>
      <c r="I254" s="3">
        <f>SUM('Sh1-Breakup'!BM83)</f>
        <v>628</v>
      </c>
      <c r="J254" s="4">
        <f>SUM('Sh1-Breakup'!BN83)</f>
        <v>297</v>
      </c>
      <c r="K254" s="370">
        <f>SUM('Sh1-Breakup'!BO83)</f>
        <v>858.16</v>
      </c>
      <c r="L254" s="4">
        <f>SUM('Sh1-Breakup'!BP83)</f>
        <v>297</v>
      </c>
      <c r="M254" s="1064">
        <f>SUM('Sh1-Breakup'!BQ83)</f>
        <v>858.16</v>
      </c>
      <c r="N254" s="4">
        <f>SUM('Sh1-Breakup'!BR83)</f>
        <v>2376</v>
      </c>
      <c r="O254" s="370">
        <f>SUM('Sh1-Breakup'!BY83)</f>
        <v>9.59922430510666</v>
      </c>
      <c r="P254" s="370">
        <f>SUM('Sh1-Breakup'!BZ83)</f>
        <v>21.09449703429306</v>
      </c>
      <c r="Q254" s="370">
        <f>SUM('Sh1-Breakup'!CA83)</f>
        <v>9.59922430510666</v>
      </c>
      <c r="R254" s="4">
        <f>SUM('Sh1-Breakup'!CB83)</f>
        <v>215</v>
      </c>
      <c r="S254" s="370">
        <f>SUM('Sh1-Breakup'!CC83)</f>
        <v>2.8894276094276092</v>
      </c>
      <c r="T254" s="370">
        <f>SUM('Sh1-Breakup'!CD83)</f>
        <v>11.557710437710437</v>
      </c>
      <c r="U254" s="4">
        <f>SUM('Sh1-Breakup'!CE83)</f>
        <v>0</v>
      </c>
      <c r="V254" s="352"/>
      <c r="W254" s="5"/>
      <c r="X254" s="5"/>
      <c r="Y254" s="353"/>
    </row>
    <row r="255" spans="1:25" ht="13.5" thickBot="1">
      <c r="A255" s="338"/>
      <c r="B255" s="341"/>
      <c r="C255" s="337" t="s">
        <v>95</v>
      </c>
      <c r="D255" s="341">
        <f>SUM('Sh1-Breakup'!CI83)</f>
        <v>7736</v>
      </c>
      <c r="E255" s="372">
        <f>SUM('Sh1-Breakup'!CJ83)</f>
        <v>10170.42</v>
      </c>
      <c r="F255" s="341">
        <f>SUM('Sh1-Breakup'!CK83)</f>
        <v>61888</v>
      </c>
      <c r="G255" s="341">
        <f>SUM('Sh1-Breakup'!CL83)</f>
        <v>2313</v>
      </c>
      <c r="H255" s="341">
        <f>SUM(H252:H254)</f>
        <v>1880</v>
      </c>
      <c r="I255" s="341">
        <f>SUM(I252:I254)</f>
        <v>1361</v>
      </c>
      <c r="J255" s="341">
        <f>SUM('Sh1-Breakup'!CP83)</f>
        <v>370</v>
      </c>
      <c r="K255" s="372">
        <f>SUM('Sh1-Breakup'!CQ83)</f>
        <v>1114.27</v>
      </c>
      <c r="L255" s="341">
        <f>SUM('Sh1-Breakup'!CR83)</f>
        <v>370</v>
      </c>
      <c r="M255" s="460">
        <f>SUM('Sh1-Breakup'!CS83)</f>
        <v>1114.27</v>
      </c>
      <c r="N255" s="341">
        <f>SUM('Sh1-Breakup'!CT83)</f>
        <v>2960</v>
      </c>
      <c r="O255" s="372">
        <f>SUM('Sh1-Breakup'!DA83)</f>
        <v>4.782833505687694</v>
      </c>
      <c r="P255" s="372">
        <f>SUM('Sh1-Breakup'!DB83)</f>
        <v>10.95598805162422</v>
      </c>
      <c r="Q255" s="372">
        <f>SUM('Sh1-Breakup'!DC83)</f>
        <v>4.782833505687694</v>
      </c>
      <c r="R255" s="341">
        <f>SUM('Sh1-Breakup'!DD83)</f>
        <v>578</v>
      </c>
      <c r="S255" s="372">
        <f>SUM('Sh1-Breakup'!DE83)</f>
        <v>3.0115405405405404</v>
      </c>
      <c r="T255" s="372">
        <f>SUM('Sh1-Breakup'!DF83)</f>
        <v>12.046162162162162</v>
      </c>
      <c r="U255" s="341">
        <f>SUM('Sh1-Breakup'!DG83)</f>
        <v>0</v>
      </c>
      <c r="V255" s="357" t="e">
        <f>SUM(#REF!)</f>
        <v>#REF!</v>
      </c>
      <c r="W255" s="355" t="e">
        <f>SUM(#REF!)</f>
        <v>#REF!</v>
      </c>
      <c r="X255" s="355" t="e">
        <f>SUM(#REF!)</f>
        <v>#REF!</v>
      </c>
      <c r="Y255" s="356" t="e">
        <f>SUM(#REF!)</f>
        <v>#REF!</v>
      </c>
    </row>
    <row r="256" spans="1:25" ht="12.75">
      <c r="A256" s="9"/>
      <c r="B256" s="9"/>
      <c r="C256" s="6"/>
      <c r="D256" s="9"/>
      <c r="E256" s="399"/>
      <c r="F256" s="6"/>
      <c r="G256" s="6"/>
      <c r="H256" s="6"/>
      <c r="I256" s="6"/>
      <c r="J256" s="6"/>
      <c r="K256" s="399"/>
      <c r="L256" s="6"/>
      <c r="M256" s="399"/>
      <c r="N256" s="6"/>
      <c r="O256" s="399"/>
      <c r="P256" s="399"/>
      <c r="Q256" s="399"/>
      <c r="R256" s="6"/>
      <c r="S256" s="6"/>
      <c r="T256" s="6"/>
      <c r="U256" s="51"/>
      <c r="V256" s="354"/>
      <c r="W256" s="6"/>
      <c r="X256" s="6"/>
      <c r="Y256" s="331"/>
    </row>
    <row r="257" spans="1:25" ht="12.75">
      <c r="A257" s="3">
        <v>3</v>
      </c>
      <c r="B257" s="29" t="s">
        <v>260</v>
      </c>
      <c r="C257" s="3" t="s">
        <v>17</v>
      </c>
      <c r="D257" s="3">
        <f>SUM('Sh1-Breakup'!C84)</f>
        <v>540</v>
      </c>
      <c r="E257" s="369">
        <f>SUM('Sh1-Breakup'!D84)</f>
        <v>673.81</v>
      </c>
      <c r="F257" s="3">
        <f>SUM('Sh1-Breakup'!E84)</f>
        <v>4320</v>
      </c>
      <c r="G257" s="3">
        <f>SUM('Sh1-Breakup'!F84)</f>
        <v>681</v>
      </c>
      <c r="H257" s="3">
        <f>SUM('Sh1-Breakup'!H84)</f>
        <v>212</v>
      </c>
      <c r="I257" s="3">
        <f>SUM('Sh1-Breakup'!I84)</f>
        <v>102</v>
      </c>
      <c r="J257" s="3">
        <f>SUM('Sh1-Breakup'!J84)</f>
        <v>65</v>
      </c>
      <c r="K257" s="369">
        <f>SUM('Sh1-Breakup'!K84)</f>
        <v>144.96</v>
      </c>
      <c r="L257" s="3">
        <f>SUM('Sh1-Breakup'!L84)</f>
        <v>65</v>
      </c>
      <c r="M257" s="369">
        <f>SUM('Sh1-Breakup'!M84)</f>
        <v>144.96</v>
      </c>
      <c r="N257" s="3">
        <f>SUM('Sh1-Breakup'!N84)</f>
        <v>431</v>
      </c>
      <c r="O257" s="369">
        <f>SUM('Sh1-Breakup'!U84)</f>
        <v>12.037037037037036</v>
      </c>
      <c r="P257" s="369">
        <f>SUM('Sh1-Breakup'!V84)</f>
        <v>21.51348302934062</v>
      </c>
      <c r="Q257" s="369">
        <f>SUM('Sh1-Breakup'!W84)</f>
        <v>9.976851851851851</v>
      </c>
      <c r="R257" s="3">
        <f>SUM('Sh1-Breakup'!X84)</f>
        <v>496</v>
      </c>
      <c r="S257" s="369">
        <f>SUM('Sh1-Breakup'!Y84)</f>
        <v>2.230153846153846</v>
      </c>
      <c r="T257" s="369">
        <f>SUM('Sh1-Breakup'!Z84)</f>
        <v>8.920615384615385</v>
      </c>
      <c r="U257" s="3">
        <f>SUM('Sh1-Breakup'!AA84)</f>
        <v>0</v>
      </c>
      <c r="V257" s="351"/>
      <c r="W257" s="2"/>
      <c r="X257" s="2"/>
      <c r="Y257" s="330"/>
    </row>
    <row r="258" spans="1:25" ht="12.75">
      <c r="A258" s="3"/>
      <c r="B258" s="3"/>
      <c r="C258" s="3" t="s">
        <v>65</v>
      </c>
      <c r="D258" s="3">
        <f>SUM('Sh1-Breakup'!AE84)</f>
        <v>540</v>
      </c>
      <c r="E258" s="369">
        <f>SUM('Sh1-Breakup'!AF84)</f>
        <v>673.81</v>
      </c>
      <c r="F258" s="3">
        <f>SUM('Sh1-Breakup'!AG84)</f>
        <v>4320</v>
      </c>
      <c r="G258" s="3">
        <f>SUM('Sh1-Breakup'!AH84)</f>
        <v>636</v>
      </c>
      <c r="H258" s="3">
        <f>SUM('Sh1-Breakup'!AJ84)</f>
        <v>253</v>
      </c>
      <c r="I258" s="3">
        <f>SUM('Sh1-Breakup'!AK84)</f>
        <v>0</v>
      </c>
      <c r="J258" s="3">
        <f>SUM('Sh1-Breakup'!AL84)</f>
        <v>87</v>
      </c>
      <c r="K258" s="369">
        <f>SUM('Sh1-Breakup'!AM84)</f>
        <v>184.91</v>
      </c>
      <c r="L258" s="3">
        <f>SUM('Sh1-Breakup'!AN84)</f>
        <v>55</v>
      </c>
      <c r="M258" s="369">
        <f>SUM('Sh1-Breakup'!AO84)</f>
        <v>141.31</v>
      </c>
      <c r="N258" s="3">
        <f>SUM('Sh1-Breakup'!AP84)</f>
        <v>301</v>
      </c>
      <c r="O258" s="369">
        <f>SUM('Sh1-Breakup'!AW84)</f>
        <v>10.185185185185185</v>
      </c>
      <c r="P258" s="369">
        <f>SUM('Sh1-Breakup'!AX84)</f>
        <v>20.97178729909025</v>
      </c>
      <c r="Q258" s="369">
        <f>SUM('Sh1-Breakup'!AY84)</f>
        <v>6.9675925925925934</v>
      </c>
      <c r="R258" s="3">
        <f>SUM('Sh1-Breakup'!AZ84)</f>
        <v>0</v>
      </c>
      <c r="S258" s="369">
        <f>SUM('Sh1-Breakup'!BA84)</f>
        <v>2.569272727272727</v>
      </c>
      <c r="T258" s="369">
        <f>SUM('Sh1-Breakup'!BB84)</f>
        <v>10.277090909090909</v>
      </c>
      <c r="U258" s="3">
        <f>SUM('Sh1-Breakup'!BC84)</f>
        <v>0</v>
      </c>
      <c r="V258" s="351"/>
      <c r="W258" s="2"/>
      <c r="X258" s="2"/>
      <c r="Y258" s="330"/>
    </row>
    <row r="259" spans="1:25" ht="13.5" thickBot="1">
      <c r="A259" s="4"/>
      <c r="B259" s="4"/>
      <c r="C259" s="4" t="s">
        <v>96</v>
      </c>
      <c r="D259" s="4">
        <f>SUM('Sh1-Breakup'!BG84)</f>
        <v>721</v>
      </c>
      <c r="E259" s="370">
        <f>SUM('Sh1-Breakup'!BH84)</f>
        <v>898.416</v>
      </c>
      <c r="F259" s="4">
        <f>SUM('Sh1-Breakup'!BI84)</f>
        <v>5768</v>
      </c>
      <c r="G259" s="4">
        <f>SUM('Sh1-Breakup'!BJ84)</f>
        <v>1295</v>
      </c>
      <c r="H259" s="4">
        <f>SUM('Sh1-Breakup'!BL84)</f>
        <v>520</v>
      </c>
      <c r="I259" s="4">
        <f>SUM('Sh1-Breakup'!BM84)</f>
        <v>147</v>
      </c>
      <c r="J259" s="4">
        <f>SUM('Sh1-Breakup'!BN84)</f>
        <v>256</v>
      </c>
      <c r="K259" s="370">
        <f>SUM('Sh1-Breakup'!BO84)</f>
        <v>356.33</v>
      </c>
      <c r="L259" s="4">
        <f>SUM('Sh1-Breakup'!BP84)</f>
        <v>256</v>
      </c>
      <c r="M259" s="370">
        <f>SUM('Sh1-Breakup'!BQ84)</f>
        <v>356.33</v>
      </c>
      <c r="N259" s="4">
        <f>SUM('Sh1-Breakup'!BR84)</f>
        <v>1328</v>
      </c>
      <c r="O259" s="370">
        <f>SUM('Sh1-Breakup'!BY84)</f>
        <v>35.50624133148405</v>
      </c>
      <c r="P259" s="370">
        <f>SUM('Sh1-Breakup'!BZ84)</f>
        <v>39.66202739042937</v>
      </c>
      <c r="Q259" s="370">
        <f>SUM('Sh1-Breakup'!CA84)</f>
        <v>23.02357836338419</v>
      </c>
      <c r="R259" s="4">
        <f>SUM('Sh1-Breakup'!CB84)</f>
        <v>0</v>
      </c>
      <c r="S259" s="370">
        <f>SUM('Sh1-Breakup'!CC84)</f>
        <v>1.3919140625</v>
      </c>
      <c r="T259" s="370">
        <f>SUM('Sh1-Breakup'!CD84)</f>
        <v>5.56765625</v>
      </c>
      <c r="U259" s="4">
        <f>SUM('Sh1-Breakup'!CE84)</f>
        <v>0</v>
      </c>
      <c r="V259" s="352"/>
      <c r="W259" s="5"/>
      <c r="X259" s="5"/>
      <c r="Y259" s="353"/>
    </row>
    <row r="260" spans="1:25" ht="13.5" thickBot="1">
      <c r="A260" s="338"/>
      <c r="B260" s="341"/>
      <c r="C260" s="337" t="s">
        <v>95</v>
      </c>
      <c r="D260" s="341">
        <f>SUM('Sh1-Breakup'!CI84)</f>
        <v>1801</v>
      </c>
      <c r="E260" s="372">
        <f>SUM('Sh1-Breakup'!CJ84)</f>
        <v>2246.036</v>
      </c>
      <c r="F260" s="341">
        <f>SUM('Sh1-Breakup'!CK84)</f>
        <v>14408</v>
      </c>
      <c r="G260" s="341">
        <f>SUM('Sh1-Breakup'!CL84)</f>
        <v>2612</v>
      </c>
      <c r="H260" s="341">
        <f>SUM(H257:H259)</f>
        <v>985</v>
      </c>
      <c r="I260" s="341">
        <f>SUM(I257:I259)</f>
        <v>249</v>
      </c>
      <c r="J260" s="341">
        <f>SUM('Sh1-Breakup'!CP84)</f>
        <v>408</v>
      </c>
      <c r="K260" s="372">
        <f>SUM('Sh1-Breakup'!CQ84)</f>
        <v>686.2</v>
      </c>
      <c r="L260" s="341">
        <f>SUM('Sh1-Breakup'!CR84)</f>
        <v>376</v>
      </c>
      <c r="M260" s="372">
        <f>SUM('Sh1-Breakup'!CS84)</f>
        <v>642.5999999999999</v>
      </c>
      <c r="N260" s="341">
        <f>SUM('Sh1-Breakup'!CT84)</f>
        <v>2060</v>
      </c>
      <c r="O260" s="372">
        <f>SUM('Sh1-Breakup'!DA84)</f>
        <v>20.87729039422543</v>
      </c>
      <c r="P260" s="372">
        <f>SUM('Sh1-Breakup'!DB84)</f>
        <v>28.610405176052385</v>
      </c>
      <c r="Q260" s="372">
        <f>SUM('Sh1-Breakup'!DC84)</f>
        <v>14.297612437534704</v>
      </c>
      <c r="R260" s="341">
        <f>SUM('Sh1-Breakup'!DD84)</f>
        <v>496</v>
      </c>
      <c r="S260" s="372">
        <f>SUM('Sh1-Breakup'!DE84)</f>
        <v>1.709042553191489</v>
      </c>
      <c r="T260" s="372">
        <f>SUM('Sh1-Breakup'!DF84)</f>
        <v>6.836170212765956</v>
      </c>
      <c r="U260" s="341">
        <f>SUM('Sh1-Breakup'!DG84)</f>
        <v>0</v>
      </c>
      <c r="V260" s="8" t="e">
        <f>SUM(#REF!)</f>
        <v>#REF!</v>
      </c>
      <c r="W260" s="355" t="e">
        <f>SUM(#REF!)</f>
        <v>#REF!</v>
      </c>
      <c r="X260" s="355" t="e">
        <f>SUM(#REF!)</f>
        <v>#REF!</v>
      </c>
      <c r="Y260" s="356" t="e">
        <f>SUM(#REF!)</f>
        <v>#REF!</v>
      </c>
    </row>
    <row r="261" spans="1:25" ht="12.75">
      <c r="A261" s="9"/>
      <c r="B261" s="9"/>
      <c r="C261" s="6"/>
      <c r="D261" s="9"/>
      <c r="E261" s="399"/>
      <c r="F261" s="6"/>
      <c r="G261" s="6"/>
      <c r="H261" s="6"/>
      <c r="I261" s="6"/>
      <c r="J261" s="6"/>
      <c r="K261" s="6"/>
      <c r="L261" s="6"/>
      <c r="M261" s="6"/>
      <c r="N261" s="6"/>
      <c r="O261" s="399"/>
      <c r="P261" s="399"/>
      <c r="Q261" s="399"/>
      <c r="R261" s="6"/>
      <c r="S261" s="399"/>
      <c r="T261" s="399"/>
      <c r="U261" s="51"/>
      <c r="V261" s="354"/>
      <c r="W261" s="6"/>
      <c r="X261" s="6"/>
      <c r="Y261" s="331"/>
    </row>
    <row r="262" spans="1:25" ht="12.75">
      <c r="A262" s="3">
        <v>4</v>
      </c>
      <c r="B262" s="29" t="s">
        <v>261</v>
      </c>
      <c r="C262" s="3" t="s">
        <v>17</v>
      </c>
      <c r="D262" s="3">
        <f>SUM('Sh1-Breakup'!C85)</f>
        <v>1203</v>
      </c>
      <c r="E262" s="369">
        <f>SUM('Sh1-Breakup'!D85)</f>
        <v>1659.26</v>
      </c>
      <c r="F262" s="3">
        <f>SUM('Sh1-Breakup'!E85)</f>
        <v>9624</v>
      </c>
      <c r="G262" s="3">
        <f>SUM('Sh1-Breakup'!F85)</f>
        <v>1308</v>
      </c>
      <c r="H262" s="3">
        <f>SUM('Sh1-Breakup'!H85)</f>
        <v>522</v>
      </c>
      <c r="I262" s="3">
        <f>SUM('Sh1-Breakup'!I85)</f>
        <v>187</v>
      </c>
      <c r="J262" s="3">
        <f>SUM('Sh1-Breakup'!J85)</f>
        <v>46</v>
      </c>
      <c r="K262" s="3">
        <f>SUM('Sh1-Breakup'!K85)</f>
        <v>312.74</v>
      </c>
      <c r="L262" s="3">
        <f>SUM('Sh1-Breakup'!L85)</f>
        <v>34</v>
      </c>
      <c r="M262" s="3">
        <f>SUM('Sh1-Breakup'!M85)</f>
        <v>171.88</v>
      </c>
      <c r="N262" s="3">
        <f>SUM('Sh1-Breakup'!N85)</f>
        <v>340</v>
      </c>
      <c r="O262" s="369">
        <f>SUM('Sh1-Breakup'!U85)</f>
        <v>2.826267664172901</v>
      </c>
      <c r="P262" s="369">
        <f>SUM('Sh1-Breakup'!V85)</f>
        <v>10.358834661234525</v>
      </c>
      <c r="Q262" s="369">
        <f>SUM('Sh1-Breakup'!W85)</f>
        <v>3.5328345802161265</v>
      </c>
      <c r="R262" s="3">
        <f>SUM('Sh1-Breakup'!X85)</f>
        <v>66</v>
      </c>
      <c r="S262" s="369">
        <f>SUM('Sh1-Breakup'!Y85)</f>
        <v>5.055294117647058</v>
      </c>
      <c r="T262" s="369">
        <f>SUM('Sh1-Breakup'!Z85)</f>
        <v>20.221176470588233</v>
      </c>
      <c r="U262" s="3">
        <f>SUM('Sh1-Breakup'!AA85)</f>
        <v>0</v>
      </c>
      <c r="V262" s="351"/>
      <c r="W262" s="2"/>
      <c r="X262" s="2"/>
      <c r="Y262" s="330"/>
    </row>
    <row r="263" spans="1:25" ht="12.75">
      <c r="A263" s="3"/>
      <c r="B263" s="3"/>
      <c r="C263" s="3" t="s">
        <v>65</v>
      </c>
      <c r="D263" s="3">
        <f>SUM('Sh1-Breakup'!AE85)</f>
        <v>3714</v>
      </c>
      <c r="E263" s="369">
        <f>SUM('Sh1-Breakup'!AF85)</f>
        <v>5122.07</v>
      </c>
      <c r="F263" s="3">
        <f>SUM('Sh1-Breakup'!AG85)</f>
        <v>29712</v>
      </c>
      <c r="G263" s="3">
        <f>SUM('Sh1-Breakup'!AH85)</f>
        <v>10312</v>
      </c>
      <c r="H263" s="3">
        <f>SUM('Sh1-Breakup'!AJ85)</f>
        <v>2426</v>
      </c>
      <c r="I263" s="3">
        <f>SUM('Sh1-Breakup'!AK85)</f>
        <v>1367</v>
      </c>
      <c r="J263" s="3">
        <f>SUM('Sh1-Breakup'!AL85)</f>
        <v>491</v>
      </c>
      <c r="K263" s="369">
        <f>SUM('Sh1-Breakup'!AM85)</f>
        <v>1432.61</v>
      </c>
      <c r="L263" s="3">
        <f>SUM('Sh1-Breakup'!AN85)</f>
        <v>290</v>
      </c>
      <c r="M263" s="3">
        <f>SUM('Sh1-Breakup'!AO85)</f>
        <v>817.75</v>
      </c>
      <c r="N263" s="3">
        <f>SUM('Sh1-Breakup'!AP85)</f>
        <v>2900</v>
      </c>
      <c r="O263" s="369">
        <f>SUM('Sh1-Breakup'!AW85)</f>
        <v>7.808292945611201</v>
      </c>
      <c r="P263" s="369">
        <f>SUM('Sh1-Breakup'!AX85)</f>
        <v>15.965224996925073</v>
      </c>
      <c r="Q263" s="369">
        <f>SUM('Sh1-Breakup'!AY85)</f>
        <v>9.760366182014</v>
      </c>
      <c r="R263" s="3">
        <f>SUM('Sh1-Breakup'!AZ85)</f>
        <v>293</v>
      </c>
      <c r="S263" s="369">
        <f>SUM('Sh1-Breakup'!BA85)</f>
        <v>2.8198275862068964</v>
      </c>
      <c r="T263" s="369">
        <f>SUM('Sh1-Breakup'!BB85)</f>
        <v>11.279310344827586</v>
      </c>
      <c r="U263" s="3">
        <f>SUM('Sh1-Breakup'!BC85)</f>
        <v>0</v>
      </c>
      <c r="V263" s="351"/>
      <c r="W263" s="2"/>
      <c r="X263" s="2"/>
      <c r="Y263" s="330"/>
    </row>
    <row r="264" spans="1:25" ht="13.5" thickBot="1">
      <c r="A264" s="4"/>
      <c r="B264" s="4"/>
      <c r="C264" s="4" t="s">
        <v>96</v>
      </c>
      <c r="D264" s="4">
        <f>SUM('Sh1-Breakup'!BG85)</f>
        <v>4950</v>
      </c>
      <c r="E264" s="370">
        <f>SUM('Sh1-Breakup'!BH85)</f>
        <v>6829.43</v>
      </c>
      <c r="F264" s="4">
        <f>SUM('Sh1-Breakup'!BI85)</f>
        <v>39600</v>
      </c>
      <c r="G264" s="4">
        <f>SUM('Sh1-Breakup'!BJ85)</f>
        <v>18205</v>
      </c>
      <c r="H264" s="4">
        <f>SUM('Sh1-Breakup'!BL85)</f>
        <v>3018</v>
      </c>
      <c r="I264" s="4">
        <f>SUM('Sh1-Breakup'!BM85)</f>
        <v>1578</v>
      </c>
      <c r="J264" s="4">
        <f>SUM('Sh1-Breakup'!BN85)</f>
        <v>931</v>
      </c>
      <c r="K264" s="370">
        <f>SUM('Sh1-Breakup'!BO85)</f>
        <v>3667.87</v>
      </c>
      <c r="L264" s="4">
        <f>SUM('Sh1-Breakup'!BP85)</f>
        <v>473</v>
      </c>
      <c r="M264" s="4">
        <f>SUM('Sh1-Breakup'!BQ85)</f>
        <v>1349.96</v>
      </c>
      <c r="N264" s="4">
        <f>SUM('Sh1-Breakup'!BR85)</f>
        <v>4730</v>
      </c>
      <c r="O264" s="370">
        <f>SUM('Sh1-Breakup'!BY85)</f>
        <v>9.555555555555555</v>
      </c>
      <c r="P264" s="370">
        <f>SUM('Sh1-Breakup'!BZ85)</f>
        <v>19.766803378905706</v>
      </c>
      <c r="Q264" s="370">
        <f>SUM('Sh1-Breakup'!CA85)</f>
        <v>11.944444444444445</v>
      </c>
      <c r="R264" s="4">
        <f>SUM('Sh1-Breakup'!CB85)</f>
        <v>974</v>
      </c>
      <c r="S264" s="370">
        <f>SUM('Sh1-Breakup'!CC85)</f>
        <v>2.8540380549682878</v>
      </c>
      <c r="T264" s="370">
        <f>SUM('Sh1-Breakup'!CD85)</f>
        <v>11.416152219873151</v>
      </c>
      <c r="U264" s="4">
        <f>SUM('Sh1-Breakup'!CE85)</f>
        <v>0</v>
      </c>
      <c r="V264" s="352"/>
      <c r="W264" s="5"/>
      <c r="X264" s="5"/>
      <c r="Y264" s="353"/>
    </row>
    <row r="265" spans="1:25" ht="13.5" thickBot="1">
      <c r="A265" s="338"/>
      <c r="B265" s="341"/>
      <c r="C265" s="337" t="s">
        <v>95</v>
      </c>
      <c r="D265" s="341">
        <f>SUM('Sh1-Breakup'!CI85)</f>
        <v>9867</v>
      </c>
      <c r="E265" s="372">
        <f>SUM('Sh1-Breakup'!CJ85)</f>
        <v>13610.76</v>
      </c>
      <c r="F265" s="341">
        <f>SUM('Sh1-Breakup'!CK85)</f>
        <v>78936</v>
      </c>
      <c r="G265" s="341">
        <f>SUM('Sh1-Breakup'!CL85)</f>
        <v>29825</v>
      </c>
      <c r="H265" s="341">
        <f>SUM(H262:H264)</f>
        <v>5966</v>
      </c>
      <c r="I265" s="341">
        <f>SUM(I262:I264)</f>
        <v>3132</v>
      </c>
      <c r="J265" s="341">
        <f>SUM('Sh1-Breakup'!CP85)</f>
        <v>1468</v>
      </c>
      <c r="K265" s="341">
        <f>SUM('Sh1-Breakup'!CQ85)</f>
        <v>5413.219999999999</v>
      </c>
      <c r="L265" s="341">
        <f>SUM('Sh1-Breakup'!CR85)</f>
        <v>797</v>
      </c>
      <c r="M265" s="341">
        <f>SUM('Sh1-Breakup'!CS85)</f>
        <v>2339.59</v>
      </c>
      <c r="N265" s="341">
        <f>SUM('Sh1-Breakup'!CT85)</f>
        <v>7970</v>
      </c>
      <c r="O265" s="372">
        <f>SUM('Sh1-Breakup'!DA85)</f>
        <v>8.077429816560251</v>
      </c>
      <c r="P265" s="372">
        <f>SUM('Sh1-Breakup'!DB85)</f>
        <v>17.18926790274753</v>
      </c>
      <c r="Q265" s="372">
        <f>SUM('Sh1-Breakup'!DC85)</f>
        <v>10.096787270700315</v>
      </c>
      <c r="R265" s="341">
        <f>SUM('Sh1-Breakup'!DD85)</f>
        <v>1333</v>
      </c>
      <c r="S265" s="372">
        <f>SUM('Sh1-Breakup'!DE85)</f>
        <v>2.935495608531995</v>
      </c>
      <c r="T265" s="372">
        <f>SUM('Sh1-Breakup'!DF85)</f>
        <v>11.74198243412798</v>
      </c>
      <c r="U265" s="341">
        <f>SUM('Sh1-Breakup'!DG85)</f>
        <v>0</v>
      </c>
      <c r="V265" s="357" t="e">
        <f>SUM(#REF!)</f>
        <v>#REF!</v>
      </c>
      <c r="W265" s="355" t="e">
        <f>SUM(#REF!)</f>
        <v>#REF!</v>
      </c>
      <c r="X265" s="355" t="e">
        <f>SUM(#REF!)</f>
        <v>#REF!</v>
      </c>
      <c r="Y265" s="356" t="e">
        <f>SUM(#REF!)</f>
        <v>#REF!</v>
      </c>
    </row>
    <row r="266" spans="1:25" ht="12.75">
      <c r="A266" s="9"/>
      <c r="B266" s="9"/>
      <c r="C266" s="340"/>
      <c r="D266" s="9"/>
      <c r="E266" s="399"/>
      <c r="F266" s="6"/>
      <c r="G266" s="6"/>
      <c r="H266" s="6"/>
      <c r="I266" s="6"/>
      <c r="J266" s="6"/>
      <c r="K266" s="6"/>
      <c r="L266" s="6"/>
      <c r="M266" s="6"/>
      <c r="N266" s="6"/>
      <c r="O266" s="399"/>
      <c r="P266" s="399"/>
      <c r="Q266" s="399"/>
      <c r="R266" s="6"/>
      <c r="S266" s="399"/>
      <c r="T266" s="399"/>
      <c r="U266" s="51"/>
      <c r="V266" s="354"/>
      <c r="W266" s="6"/>
      <c r="X266" s="6"/>
      <c r="Y266" s="331"/>
    </row>
    <row r="267" spans="1:25" ht="12.75">
      <c r="A267" s="3">
        <v>5</v>
      </c>
      <c r="B267" s="29" t="s">
        <v>173</v>
      </c>
      <c r="C267" s="3" t="s">
        <v>17</v>
      </c>
      <c r="D267" s="3">
        <f>SUM('Sh1-Breakup'!CI87)</f>
        <v>1203</v>
      </c>
      <c r="E267" s="369">
        <f>SUM('Sh1-Breakup'!CJ87)</f>
        <v>1659.26</v>
      </c>
      <c r="F267" s="3">
        <f>SUM('Sh1-Breakup'!CK87)</f>
        <v>9624</v>
      </c>
      <c r="G267" s="3">
        <f>SUM('Sh1-Breakup'!CL87)</f>
        <v>1458</v>
      </c>
      <c r="H267" s="3">
        <f>SUM('Sh1-Breakup'!CN87)</f>
        <v>249</v>
      </c>
      <c r="I267" s="3">
        <f>SUM('Sh1-Breakup'!I87)</f>
        <v>0</v>
      </c>
      <c r="J267" s="3">
        <f>SUM('Sh1-Breakup'!CP87)</f>
        <v>77</v>
      </c>
      <c r="K267" s="369">
        <f>SUM('Sh1-Breakup'!CQ87)</f>
        <v>466.51</v>
      </c>
      <c r="L267" s="3">
        <f>SUM('Sh1-Breakup'!CR87)</f>
        <v>18</v>
      </c>
      <c r="M267" s="369">
        <f>SUM('Sh1-Breakup'!CS87)</f>
        <v>95.32</v>
      </c>
      <c r="N267" s="3">
        <f>SUM('Sh1-Breakup'!CT87)</f>
        <v>198</v>
      </c>
      <c r="O267" s="369">
        <f>SUM('Sh1-Breakup'!DA87)</f>
        <v>1.4962593516209477</v>
      </c>
      <c r="P267" s="369">
        <f>SUM('Sh1-Breakup'!DB87)</f>
        <v>5.744729578245724</v>
      </c>
      <c r="Q267" s="369">
        <f>SUM('Sh1-Breakup'!DC87)</f>
        <v>2.057356608478803</v>
      </c>
      <c r="R267" s="3">
        <f>SUM('Sh1-Breakup'!DD87)</f>
        <v>57</v>
      </c>
      <c r="S267" s="369">
        <f>SUM('Sh1-Breakup'!DE87)</f>
        <v>5.295555555555556</v>
      </c>
      <c r="T267" s="369">
        <f>SUM('Sh1-Breakup'!DF87)</f>
        <v>21.182222222222222</v>
      </c>
      <c r="U267" s="3">
        <f>SUM('Sh1-Breakup'!DG87)</f>
        <v>0</v>
      </c>
      <c r="V267" s="351"/>
      <c r="W267" s="2"/>
      <c r="X267" s="2"/>
      <c r="Y267" s="330"/>
    </row>
    <row r="268" spans="1:25" ht="12.75">
      <c r="A268" s="3"/>
      <c r="B268" s="3"/>
      <c r="C268" s="3"/>
      <c r="D268" s="3"/>
      <c r="E268" s="369"/>
      <c r="F268" s="3"/>
      <c r="G268" s="3"/>
      <c r="H268" s="3"/>
      <c r="I268" s="3"/>
      <c r="J268" s="3"/>
      <c r="K268" s="3"/>
      <c r="L268" s="3"/>
      <c r="M268" s="369"/>
      <c r="N268" s="3"/>
      <c r="O268" s="369"/>
      <c r="P268" s="369"/>
      <c r="Q268" s="369"/>
      <c r="R268" s="3"/>
      <c r="S268" s="369"/>
      <c r="T268" s="369"/>
      <c r="U268" s="346"/>
      <c r="V268" s="351"/>
      <c r="W268" s="2"/>
      <c r="X268" s="2"/>
      <c r="Y268" s="330"/>
    </row>
    <row r="269" spans="1:25" ht="13.5" thickBot="1">
      <c r="A269" s="4"/>
      <c r="B269" s="4"/>
      <c r="C269" s="4"/>
      <c r="D269" s="4"/>
      <c r="E269" s="370"/>
      <c r="F269" s="4"/>
      <c r="G269" s="4"/>
      <c r="H269" s="4"/>
      <c r="I269" s="4"/>
      <c r="J269" s="4"/>
      <c r="K269" s="4"/>
      <c r="L269" s="4"/>
      <c r="M269" s="370"/>
      <c r="N269" s="4"/>
      <c r="O269" s="370"/>
      <c r="P269" s="370"/>
      <c r="Q269" s="370"/>
      <c r="R269" s="4"/>
      <c r="S269" s="370"/>
      <c r="T269" s="370"/>
      <c r="U269" s="347"/>
      <c r="V269" s="352"/>
      <c r="W269" s="5"/>
      <c r="X269" s="5"/>
      <c r="Y269" s="353"/>
    </row>
    <row r="270" spans="1:25" ht="13.5" thickBot="1">
      <c r="A270" s="338"/>
      <c r="B270" s="341"/>
      <c r="C270" s="337" t="s">
        <v>95</v>
      </c>
      <c r="D270" s="341">
        <f>SUM('Sh1-Breakup'!CI87)</f>
        <v>1203</v>
      </c>
      <c r="E270" s="372">
        <f>SUM('Sh1-Breakup'!CJ87)</f>
        <v>1659.26</v>
      </c>
      <c r="F270" s="341">
        <f>SUM('Sh1-Breakup'!CK87)</f>
        <v>9624</v>
      </c>
      <c r="G270" s="341">
        <f>SUM('Sh1-Breakup'!CL87)</f>
        <v>1458</v>
      </c>
      <c r="H270" s="341">
        <f>SUM(H267)</f>
        <v>249</v>
      </c>
      <c r="I270" s="341">
        <f>SUM(I267)</f>
        <v>0</v>
      </c>
      <c r="J270" s="341">
        <f>SUM('Sh1-Breakup'!CP87)</f>
        <v>77</v>
      </c>
      <c r="K270" s="372">
        <f>SUM('Sh1-Breakup'!CQ87)</f>
        <v>466.51</v>
      </c>
      <c r="L270" s="341">
        <f>SUM('Sh1-Breakup'!CR87)</f>
        <v>18</v>
      </c>
      <c r="M270" s="372">
        <f>SUM('Sh1-Breakup'!CS87)</f>
        <v>95.32</v>
      </c>
      <c r="N270" s="341">
        <f>SUM('Sh1-Breakup'!CT87)</f>
        <v>198</v>
      </c>
      <c r="O270" s="372">
        <f>SUM('Sh1-Breakup'!DA87)</f>
        <v>1.4962593516209477</v>
      </c>
      <c r="P270" s="372">
        <f>SUM('Sh1-Breakup'!DB87)</f>
        <v>5.744729578245724</v>
      </c>
      <c r="Q270" s="372">
        <f>SUM('Sh1-Breakup'!DC87)</f>
        <v>2.057356608478803</v>
      </c>
      <c r="R270" s="341">
        <f>SUM('Sh1-Breakup'!DD87)</f>
        <v>57</v>
      </c>
      <c r="S270" s="372">
        <f>SUM('Sh1-Breakup'!DE87)</f>
        <v>5.295555555555556</v>
      </c>
      <c r="T270" s="372">
        <f>SUM('Sh1-Breakup'!DF87)</f>
        <v>21.182222222222222</v>
      </c>
      <c r="U270" s="341">
        <f>SUM('Sh1-Breakup'!DG87)</f>
        <v>0</v>
      </c>
      <c r="V270" s="357" t="e">
        <f>SUM(#REF!)</f>
        <v>#REF!</v>
      </c>
      <c r="W270" s="355" t="e">
        <f>SUM(#REF!)</f>
        <v>#REF!</v>
      </c>
      <c r="X270" s="355" t="e">
        <f>SUM(#REF!)</f>
        <v>#REF!</v>
      </c>
      <c r="Y270" s="356" t="e">
        <f>SUM(#REF!)</f>
        <v>#REF!</v>
      </c>
    </row>
    <row r="271" spans="1:25" ht="12.75">
      <c r="A271" s="9"/>
      <c r="B271" s="9"/>
      <c r="C271" s="6"/>
      <c r="D271" s="9"/>
      <c r="E271" s="399"/>
      <c r="F271" s="6"/>
      <c r="G271" s="6"/>
      <c r="H271" s="6"/>
      <c r="I271" s="6"/>
      <c r="J271" s="6"/>
      <c r="K271" s="6"/>
      <c r="L271" s="6"/>
      <c r="M271" s="399"/>
      <c r="N271" s="6"/>
      <c r="O271" s="399"/>
      <c r="P271" s="399"/>
      <c r="Q271" s="399"/>
      <c r="R271" s="6"/>
      <c r="S271" s="399"/>
      <c r="T271" s="399"/>
      <c r="U271" s="51"/>
      <c r="V271" s="354"/>
      <c r="W271" s="6"/>
      <c r="X271" s="6"/>
      <c r="Y271" s="331"/>
    </row>
    <row r="272" spans="1:25" ht="12.75">
      <c r="A272" s="3">
        <v>6</v>
      </c>
      <c r="B272" s="29" t="s">
        <v>172</v>
      </c>
      <c r="C272" s="3" t="s">
        <v>17</v>
      </c>
      <c r="D272" s="3">
        <f>SUM('Sh1-Breakup'!CI86)</f>
        <v>680</v>
      </c>
      <c r="E272" s="369">
        <f>SUM('Sh1-Breakup'!CJ86)</f>
        <v>937.85</v>
      </c>
      <c r="F272" s="3">
        <f>SUM('Sh1-Breakup'!CK86)</f>
        <v>5440</v>
      </c>
      <c r="G272" s="3">
        <f>SUM('Sh1-Breakup'!CL86)</f>
        <v>914</v>
      </c>
      <c r="H272" s="3">
        <f>SUM('Sh1-Breakup'!CN86)</f>
        <v>0</v>
      </c>
      <c r="I272" s="3">
        <f>SUM('Sh1-Breakup'!I86)</f>
        <v>0</v>
      </c>
      <c r="J272" s="3">
        <f>SUM('Sh1-Breakup'!CP86)</f>
        <v>42</v>
      </c>
      <c r="K272" s="369">
        <f>SUM('Sh1-Breakup'!CQ86)</f>
        <v>210.08</v>
      </c>
      <c r="L272" s="3">
        <f>SUM('Sh1-Breakup'!CR86)</f>
        <v>42</v>
      </c>
      <c r="M272" s="369">
        <f>SUM('Sh1-Breakup'!CS86)</f>
        <v>210.08</v>
      </c>
      <c r="N272" s="3">
        <f>SUM('Sh1-Breakup'!CT86)</f>
        <v>256</v>
      </c>
      <c r="O272" s="369">
        <f>SUM('Sh1-Breakup'!DA86)</f>
        <v>6.176470588235294</v>
      </c>
      <c r="P272" s="369">
        <f>SUM('Sh1-Breakup'!DB86)</f>
        <v>22.40017060297489</v>
      </c>
      <c r="Q272" s="369">
        <f>SUM('Sh1-Breakup'!DC86)</f>
        <v>4.705882352941177</v>
      </c>
      <c r="R272" s="3">
        <f>SUM('Sh1-Breakup'!DD86)</f>
        <v>0</v>
      </c>
      <c r="S272" s="369">
        <f>SUM('Sh1-Breakup'!DE86)</f>
        <v>5.001904761904762</v>
      </c>
      <c r="T272" s="369">
        <f>SUM('Sh1-Breakup'!DF86)</f>
        <v>20.00761904761905</v>
      </c>
      <c r="U272" s="3">
        <f>SUM('Sh1-Breakup'!DG86)</f>
        <v>0</v>
      </c>
      <c r="V272" s="521" t="e">
        <f>SUM(#REF!)</f>
        <v>#REF!</v>
      </c>
      <c r="W272" s="77" t="e">
        <f>SUM(#REF!)</f>
        <v>#REF!</v>
      </c>
      <c r="X272" s="77" t="e">
        <f>SUM(#REF!)</f>
        <v>#REF!</v>
      </c>
      <c r="Y272" s="466" t="e">
        <f>SUM(#REF!)</f>
        <v>#REF!</v>
      </c>
    </row>
    <row r="273" spans="1:25" ht="12.75">
      <c r="A273" s="3"/>
      <c r="B273" s="3"/>
      <c r="C273" s="3"/>
      <c r="D273" s="3"/>
      <c r="E273" s="369"/>
      <c r="F273" s="3"/>
      <c r="G273" s="3"/>
      <c r="H273" s="3"/>
      <c r="I273" s="3"/>
      <c r="J273" s="3"/>
      <c r="K273" s="369"/>
      <c r="L273" s="3"/>
      <c r="M273" s="369"/>
      <c r="N273" s="3"/>
      <c r="O273" s="369"/>
      <c r="P273" s="369"/>
      <c r="Q273" s="369"/>
      <c r="R273" s="3"/>
      <c r="S273" s="369"/>
      <c r="T273" s="369"/>
      <c r="U273" s="346"/>
      <c r="V273" s="351"/>
      <c r="W273" s="2"/>
      <c r="X273" s="2"/>
      <c r="Y273" s="330"/>
    </row>
    <row r="274" spans="1:25" ht="13.5" thickBot="1">
      <c r="A274" s="4"/>
      <c r="B274" s="4"/>
      <c r="C274" s="4"/>
      <c r="D274" s="4"/>
      <c r="E274" s="370"/>
      <c r="F274" s="4"/>
      <c r="G274" s="4"/>
      <c r="H274" s="4"/>
      <c r="I274" s="4"/>
      <c r="J274" s="4"/>
      <c r="K274" s="370"/>
      <c r="L274" s="4"/>
      <c r="M274" s="370"/>
      <c r="N274" s="4"/>
      <c r="O274" s="370"/>
      <c r="P274" s="370"/>
      <c r="Q274" s="370"/>
      <c r="R274" s="4"/>
      <c r="S274" s="370"/>
      <c r="T274" s="370"/>
      <c r="U274" s="347"/>
      <c r="V274" s="352"/>
      <c r="W274" s="5"/>
      <c r="X274" s="5"/>
      <c r="Y274" s="353"/>
    </row>
    <row r="275" spans="1:25" ht="15.75" thickBot="1">
      <c r="A275" s="338"/>
      <c r="B275" s="341"/>
      <c r="C275" s="337" t="s">
        <v>95</v>
      </c>
      <c r="D275" s="341">
        <f>SUM('Sh1-Breakup'!CI86)</f>
        <v>680</v>
      </c>
      <c r="E275" s="372">
        <f>SUM('Sh1-Breakup'!CJ86)</f>
        <v>937.85</v>
      </c>
      <c r="F275" s="341">
        <f>SUM('Sh1-Breakup'!CK86)</f>
        <v>5440</v>
      </c>
      <c r="G275" s="341">
        <f>SUM('Sh1-Breakup'!CL86)</f>
        <v>914</v>
      </c>
      <c r="H275" s="341">
        <f>SUM(H272)</f>
        <v>0</v>
      </c>
      <c r="I275" s="341">
        <f>SUM(I272)</f>
        <v>0</v>
      </c>
      <c r="J275" s="341">
        <f>SUM('Sh1-Breakup'!CP86)</f>
        <v>42</v>
      </c>
      <c r="K275" s="372">
        <f>SUM('Sh1-Breakup'!CQ86)</f>
        <v>210.08</v>
      </c>
      <c r="L275" s="341">
        <f>SUM('Sh1-Breakup'!CR86)</f>
        <v>42</v>
      </c>
      <c r="M275" s="372">
        <f>SUM('Sh1-Breakup'!CS86)</f>
        <v>210.08</v>
      </c>
      <c r="N275" s="341">
        <f>SUM('Sh1-Breakup'!CT86)</f>
        <v>256</v>
      </c>
      <c r="O275" s="372">
        <f>SUM('Sh1-Breakup'!DA86)</f>
        <v>6.176470588235294</v>
      </c>
      <c r="P275" s="372">
        <f>SUM('Sh1-Breakup'!DB86)</f>
        <v>22.40017060297489</v>
      </c>
      <c r="Q275" s="372">
        <f>SUM('Sh1-Breakup'!DC86)</f>
        <v>4.705882352941177</v>
      </c>
      <c r="R275" s="341">
        <f>SUM('Sh1-Breakup'!DD86)</f>
        <v>0</v>
      </c>
      <c r="S275" s="372">
        <f>SUM('Sh1-Breakup'!DE86)</f>
        <v>5.001904761904762</v>
      </c>
      <c r="T275" s="372">
        <f>SUM('Sh1-Breakup'!DF86)</f>
        <v>20.00761904761905</v>
      </c>
      <c r="U275" s="341">
        <f>SUM('Sh1-Breakup'!DG86)</f>
        <v>0</v>
      </c>
      <c r="V275" s="376" t="e">
        <f>SUM(V272)</f>
        <v>#REF!</v>
      </c>
      <c r="W275" s="609" t="e">
        <f>SUM(W272)</f>
        <v>#REF!</v>
      </c>
      <c r="X275" s="609" t="e">
        <f>SUM(X272)</f>
        <v>#REF!</v>
      </c>
      <c r="Y275" s="373" t="e">
        <f>SUM(Y272)</f>
        <v>#REF!</v>
      </c>
    </row>
    <row r="276" spans="1:25" ht="12.75">
      <c r="A276" s="9"/>
      <c r="B276" s="9"/>
      <c r="C276" s="6"/>
      <c r="D276" s="9"/>
      <c r="E276" s="399"/>
      <c r="F276" s="6"/>
      <c r="G276" s="6"/>
      <c r="H276" s="6"/>
      <c r="I276" s="6"/>
      <c r="J276" s="6"/>
      <c r="K276" s="399"/>
      <c r="L276" s="6"/>
      <c r="M276" s="399"/>
      <c r="N276" s="6"/>
      <c r="O276" s="399"/>
      <c r="P276" s="399"/>
      <c r="Q276" s="399"/>
      <c r="R276" s="6"/>
      <c r="S276" s="399"/>
      <c r="T276" s="399"/>
      <c r="U276" s="51"/>
      <c r="V276" s="354"/>
      <c r="W276" s="6"/>
      <c r="X276" s="6"/>
      <c r="Y276" s="331"/>
    </row>
    <row r="277" spans="1:25" ht="14.25">
      <c r="A277" s="3">
        <v>7</v>
      </c>
      <c r="B277" s="29" t="s">
        <v>262</v>
      </c>
      <c r="C277" s="3" t="s">
        <v>17</v>
      </c>
      <c r="D277" s="3">
        <f>SUM('Sh1-Breakup'!CI88)</f>
        <v>628</v>
      </c>
      <c r="E277" s="369">
        <f>SUM('Sh1-Breakup'!CJ88)</f>
        <v>865.7</v>
      </c>
      <c r="F277" s="3">
        <f>SUM('Sh1-Breakup'!CK88)</f>
        <v>5024</v>
      </c>
      <c r="G277" s="3">
        <f>SUM('Sh1-Breakup'!CL88)</f>
        <v>683</v>
      </c>
      <c r="H277" s="3">
        <f>SUM('Sh1-Breakup'!CN88)</f>
        <v>430</v>
      </c>
      <c r="I277" s="3">
        <f>SUM('Sh1-Breakup'!I88)</f>
        <v>70</v>
      </c>
      <c r="J277" s="3">
        <f>SUM('Sh1-Breakup'!CP88)</f>
        <v>25</v>
      </c>
      <c r="K277" s="369">
        <f>SUM('Sh1-Breakup'!CQ88)</f>
        <v>143.6</v>
      </c>
      <c r="L277" s="3">
        <f>SUM('Sh1-Breakup'!CR88)</f>
        <v>18</v>
      </c>
      <c r="M277" s="369">
        <f>SUM('Sh1-Breakup'!CS88)</f>
        <v>90.53</v>
      </c>
      <c r="N277" s="3">
        <f>SUM('Sh1-Breakup'!CT88)</f>
        <v>110</v>
      </c>
      <c r="O277" s="369">
        <f>SUM('Sh1-Breakup'!DA88)</f>
        <v>2.8662420382165608</v>
      </c>
      <c r="P277" s="369">
        <f>SUM('Sh1-Breakup'!DB88)</f>
        <v>10.457433290978399</v>
      </c>
      <c r="Q277" s="369">
        <f>SUM('Sh1-Breakup'!DC88)</f>
        <v>2.1894904458598723</v>
      </c>
      <c r="R277" s="3">
        <f>SUM('Sh1-Breakup'!DD88)</f>
        <v>20</v>
      </c>
      <c r="S277" s="369">
        <f>SUM('Sh1-Breakup'!DE88)</f>
        <v>5.029444444444445</v>
      </c>
      <c r="T277" s="369">
        <f>SUM('Sh1-Breakup'!DF88)</f>
        <v>20.11777777777778</v>
      </c>
      <c r="U277" s="3">
        <f>SUM('Sh1-Breakup'!DG88)</f>
        <v>0</v>
      </c>
      <c r="V277" s="606" t="e">
        <f>SUM(#REF!)</f>
        <v>#REF!</v>
      </c>
      <c r="W277" s="607" t="e">
        <f>SUM(#REF!)</f>
        <v>#REF!</v>
      </c>
      <c r="X277" s="607" t="e">
        <f>SUM(#REF!)</f>
        <v>#REF!</v>
      </c>
      <c r="Y277" s="608" t="e">
        <f>SUM(#REF!)</f>
        <v>#REF!</v>
      </c>
    </row>
    <row r="278" spans="1:25" ht="12.75">
      <c r="A278" s="2"/>
      <c r="B278" s="3"/>
      <c r="C278" s="3"/>
      <c r="D278" s="3"/>
      <c r="E278" s="369"/>
      <c r="F278" s="3"/>
      <c r="G278" s="3"/>
      <c r="H278" s="3"/>
      <c r="I278" s="3"/>
      <c r="J278" s="3"/>
      <c r="K278" s="369"/>
      <c r="L278" s="3"/>
      <c r="M278" s="369"/>
      <c r="N278" s="3"/>
      <c r="O278" s="369"/>
      <c r="P278" s="369"/>
      <c r="Q278" s="369"/>
      <c r="R278" s="3"/>
      <c r="S278" s="3"/>
      <c r="T278" s="3"/>
      <c r="U278" s="346"/>
      <c r="V278" s="351"/>
      <c r="W278" s="2"/>
      <c r="X278" s="2"/>
      <c r="Y278" s="330"/>
    </row>
    <row r="279" spans="1:25" ht="13.5" thickBot="1">
      <c r="A279" s="5"/>
      <c r="B279" s="4"/>
      <c r="C279" s="4"/>
      <c r="D279" s="4"/>
      <c r="E279" s="370"/>
      <c r="F279" s="4"/>
      <c r="G279" s="4"/>
      <c r="H279" s="4"/>
      <c r="I279" s="4"/>
      <c r="J279" s="4"/>
      <c r="K279" s="370"/>
      <c r="L279" s="4"/>
      <c r="M279" s="370"/>
      <c r="N279" s="4"/>
      <c r="O279" s="370"/>
      <c r="P279" s="370"/>
      <c r="Q279" s="370"/>
      <c r="R279" s="4"/>
      <c r="S279" s="4"/>
      <c r="T279" s="4"/>
      <c r="U279" s="347"/>
      <c r="V279" s="352"/>
      <c r="W279" s="5"/>
      <c r="X279" s="5"/>
      <c r="Y279" s="353"/>
    </row>
    <row r="280" spans="1:25" ht="15.75" thickBot="1">
      <c r="A280" s="8"/>
      <c r="B280" s="341"/>
      <c r="C280" s="397" t="s">
        <v>95</v>
      </c>
      <c r="D280" s="341">
        <f>SUM('Sh1-Breakup'!CI88)</f>
        <v>628</v>
      </c>
      <c r="E280" s="372">
        <f>SUM('Sh1-Breakup'!CJ88)</f>
        <v>865.7</v>
      </c>
      <c r="F280" s="341">
        <f>SUM('Sh1-Breakup'!CK88)</f>
        <v>5024</v>
      </c>
      <c r="G280" s="341">
        <f>SUM('Sh1-Breakup'!CL88)</f>
        <v>683</v>
      </c>
      <c r="H280" s="341">
        <f>SUM(H277)</f>
        <v>430</v>
      </c>
      <c r="I280" s="341">
        <f>SUM(I277)</f>
        <v>70</v>
      </c>
      <c r="J280" s="341">
        <f>SUM('Sh1-Breakup'!CP88)</f>
        <v>25</v>
      </c>
      <c r="K280" s="372">
        <f>SUM('Sh1-Breakup'!CQ88)</f>
        <v>143.6</v>
      </c>
      <c r="L280" s="341">
        <f>SUM('Sh1-Breakup'!CR88)</f>
        <v>18</v>
      </c>
      <c r="M280" s="372">
        <f>SUM('Sh1-Breakup'!CS88)</f>
        <v>90.53</v>
      </c>
      <c r="N280" s="341">
        <f>SUM('Sh1-Breakup'!CT88)</f>
        <v>110</v>
      </c>
      <c r="O280" s="372">
        <f>SUM('Sh1-Breakup'!DA88)</f>
        <v>2.8662420382165608</v>
      </c>
      <c r="P280" s="372">
        <f>SUM('Sh1-Breakup'!DB88)</f>
        <v>10.457433290978399</v>
      </c>
      <c r="Q280" s="372">
        <f>SUM('Sh1-Breakup'!DC88)</f>
        <v>2.1894904458598723</v>
      </c>
      <c r="R280" s="341">
        <f>SUM('Sh1-Breakup'!DD88)</f>
        <v>20</v>
      </c>
      <c r="S280" s="372">
        <f>SUM('Sh1-Breakup'!DE88)</f>
        <v>5.029444444444445</v>
      </c>
      <c r="T280" s="372">
        <f>SUM('Sh1-Breakup'!DF88)</f>
        <v>20.11777777777778</v>
      </c>
      <c r="U280" s="341">
        <f>SUM('Sh1-Breakup'!DG88)</f>
        <v>0</v>
      </c>
      <c r="V280" s="376" t="e">
        <f>SUM(V277)</f>
        <v>#REF!</v>
      </c>
      <c r="W280" s="609" t="e">
        <f>SUM(W277)</f>
        <v>#REF!</v>
      </c>
      <c r="X280" s="609" t="e">
        <f>SUM(X277)</f>
        <v>#REF!</v>
      </c>
      <c r="Y280" s="373" t="e">
        <f>SUM(Y277)</f>
        <v>#REF!</v>
      </c>
    </row>
    <row r="281" spans="1:25" ht="13.5" thickBot="1">
      <c r="A281" s="6"/>
      <c r="B281" s="9"/>
      <c r="C281" s="6"/>
      <c r="D281" s="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399"/>
      <c r="P281" s="399"/>
      <c r="Q281" s="399"/>
      <c r="R281" s="6"/>
      <c r="S281" s="6"/>
      <c r="T281" s="6"/>
      <c r="U281" s="51"/>
      <c r="V281" s="354"/>
      <c r="W281" s="6"/>
      <c r="X281" s="6"/>
      <c r="Y281" s="331"/>
    </row>
    <row r="282" spans="1:25" ht="18.75" thickBot="1">
      <c r="A282" s="1587" t="s">
        <v>243</v>
      </c>
      <c r="B282" s="1588"/>
      <c r="C282" s="1589"/>
      <c r="D282" s="341">
        <f>SUM('Sh1-Breakup'!CI90)</f>
        <v>25153</v>
      </c>
      <c r="E282" s="372">
        <f>SUM('Sh1-Breakup'!CJ90)</f>
        <v>34010.146</v>
      </c>
      <c r="F282" s="341">
        <f>SUM('Sh1-Breakup'!CK90)</f>
        <v>201224</v>
      </c>
      <c r="G282" s="21">
        <f>SUM('Sh1-Breakup'!CL90)</f>
        <v>39247</v>
      </c>
      <c r="H282" s="95">
        <f>SUM('Sh1-Breakup'!CN90)</f>
        <v>9548</v>
      </c>
      <c r="I282" s="95">
        <f>SUM('Sh1-Breakup'!CO90)</f>
        <v>4817</v>
      </c>
      <c r="J282" s="95">
        <f>SUM('Sh1-Breakup'!CP90)</f>
        <v>2932</v>
      </c>
      <c r="K282" s="456">
        <f>SUM('Sh1-Breakup'!CQ90)</f>
        <v>9256.48</v>
      </c>
      <c r="L282" s="341">
        <f>SUM('Sh1-Breakup'!CR90)</f>
        <v>1644</v>
      </c>
      <c r="M282" s="456">
        <f>SUM('Sh1-Breakup'!CS90)</f>
        <v>4562.049999999999</v>
      </c>
      <c r="N282" s="341">
        <f>SUM('Sh1-Breakup'!CT90)</f>
        <v>13659</v>
      </c>
      <c r="O282" s="372">
        <f>SUM('Sh1-Breakup'!DA90)</f>
        <v>6.535999681946487</v>
      </c>
      <c r="P282" s="372">
        <f>SUM('Sh1-Breakup'!DB90)</f>
        <v>13.413791284518448</v>
      </c>
      <c r="Q282" s="32">
        <f>SUM('Sh1-Breakup'!DC90)</f>
        <v>6.787957698882837</v>
      </c>
      <c r="R282" s="21">
        <f>SUM('Sh1-Breakup'!DD90)</f>
        <v>2484</v>
      </c>
      <c r="S282" s="32">
        <f>SUM('Sh1-Breakup'!DE90)</f>
        <v>2.7749695863746955</v>
      </c>
      <c r="T282" s="32">
        <f>SUM('Sh1-Breakup'!DF90)</f>
        <v>11.099878345498782</v>
      </c>
      <c r="U282" s="95">
        <f>SUM('Sh1-Breakup'!DG90)</f>
        <v>0</v>
      </c>
      <c r="V282" s="357" t="e">
        <f>SUM(#REF!)</f>
        <v>#REF!</v>
      </c>
      <c r="W282" s="357" t="e">
        <f>SUM(#REF!)</f>
        <v>#REF!</v>
      </c>
      <c r="X282" s="604" t="e">
        <f>SUM(#REF!)</f>
        <v>#REF!</v>
      </c>
      <c r="Y282" s="357" t="e">
        <f>SUM(#REF!)</f>
        <v>#REF!</v>
      </c>
    </row>
  </sheetData>
  <sheetProtection/>
  <mergeCells count="188">
    <mergeCell ref="N150:N152"/>
    <mergeCell ref="O150:O152"/>
    <mergeCell ref="P150:P152"/>
    <mergeCell ref="Q150:Q152"/>
    <mergeCell ref="A192:C192"/>
    <mergeCell ref="T148:T152"/>
    <mergeCell ref="S148:S152"/>
    <mergeCell ref="J150:J152"/>
    <mergeCell ref="K150:K152"/>
    <mergeCell ref="L150:L152"/>
    <mergeCell ref="U148:U152"/>
    <mergeCell ref="V148:V152"/>
    <mergeCell ref="W148:W152"/>
    <mergeCell ref="X148:X152"/>
    <mergeCell ref="Y148:Y152"/>
    <mergeCell ref="I148:I152"/>
    <mergeCell ref="J148:K149"/>
    <mergeCell ref="L148:N149"/>
    <mergeCell ref="O148:Q149"/>
    <mergeCell ref="R148:R152"/>
    <mergeCell ref="M150:M152"/>
    <mergeCell ref="A148:A152"/>
    <mergeCell ref="B148:B152"/>
    <mergeCell ref="C148:C152"/>
    <mergeCell ref="D148:F148"/>
    <mergeCell ref="G148:G152"/>
    <mergeCell ref="H148:H152"/>
    <mergeCell ref="D149:D152"/>
    <mergeCell ref="E149:E152"/>
    <mergeCell ref="F149:F152"/>
    <mergeCell ref="A141:C141"/>
    <mergeCell ref="A146:Y146"/>
    <mergeCell ref="W95:W99"/>
    <mergeCell ref="X95:X99"/>
    <mergeCell ref="Y95:Y99"/>
    <mergeCell ref="D96:D99"/>
    <mergeCell ref="T95:T99"/>
    <mergeCell ref="U95:U99"/>
    <mergeCell ref="V95:V99"/>
    <mergeCell ref="E96:E99"/>
    <mergeCell ref="F96:F99"/>
    <mergeCell ref="J97:J99"/>
    <mergeCell ref="K97:K99"/>
    <mergeCell ref="L97:L99"/>
    <mergeCell ref="M97:M99"/>
    <mergeCell ref="N97:N99"/>
    <mergeCell ref="I95:I99"/>
    <mergeCell ref="J95:K96"/>
    <mergeCell ref="L95:N96"/>
    <mergeCell ref="O95:Q96"/>
    <mergeCell ref="R95:R99"/>
    <mergeCell ref="S95:S99"/>
    <mergeCell ref="O97:O99"/>
    <mergeCell ref="P97:P99"/>
    <mergeCell ref="Q97:Q99"/>
    <mergeCell ref="O52:Q53"/>
    <mergeCell ref="P54:P56"/>
    <mergeCell ref="Q54:Q56"/>
    <mergeCell ref="A93:Y93"/>
    <mergeCell ref="A95:A99"/>
    <mergeCell ref="B95:B99"/>
    <mergeCell ref="C95:C99"/>
    <mergeCell ref="D95:F95"/>
    <mergeCell ref="G95:G99"/>
    <mergeCell ref="H95:H99"/>
    <mergeCell ref="A86:C86"/>
    <mergeCell ref="U52:U56"/>
    <mergeCell ref="A85:C85"/>
    <mergeCell ref="C52:C56"/>
    <mergeCell ref="D52:F52"/>
    <mergeCell ref="X52:X56"/>
    <mergeCell ref="V52:V56"/>
    <mergeCell ref="W52:W56"/>
    <mergeCell ref="R52:R56"/>
    <mergeCell ref="S52:S56"/>
    <mergeCell ref="Y52:Y56"/>
    <mergeCell ref="D53:D56"/>
    <mergeCell ref="E53:E56"/>
    <mergeCell ref="F53:F56"/>
    <mergeCell ref="J54:J56"/>
    <mergeCell ref="K54:K56"/>
    <mergeCell ref="J52:K53"/>
    <mergeCell ref="T52:T56"/>
    <mergeCell ref="L54:L56"/>
    <mergeCell ref="L52:N53"/>
    <mergeCell ref="A47:C47"/>
    <mergeCell ref="D4:D7"/>
    <mergeCell ref="M54:M56"/>
    <mergeCell ref="N54:N56"/>
    <mergeCell ref="O54:O56"/>
    <mergeCell ref="M5:M7"/>
    <mergeCell ref="N5:N7"/>
    <mergeCell ref="A50:Y50"/>
    <mergeCell ref="A52:A56"/>
    <mergeCell ref="B52:B56"/>
    <mergeCell ref="U3:U7"/>
    <mergeCell ref="J5:J7"/>
    <mergeCell ref="G52:G56"/>
    <mergeCell ref="H52:H56"/>
    <mergeCell ref="I52:I56"/>
    <mergeCell ref="A3:A7"/>
    <mergeCell ref="B3:B7"/>
    <mergeCell ref="D3:F3"/>
    <mergeCell ref="G3:G7"/>
    <mergeCell ref="H3:H7"/>
    <mergeCell ref="C3:C7"/>
    <mergeCell ref="V3:V7"/>
    <mergeCell ref="E4:E7"/>
    <mergeCell ref="F4:F7"/>
    <mergeCell ref="Y3:Y7"/>
    <mergeCell ref="O5:O7"/>
    <mergeCell ref="J3:K4"/>
    <mergeCell ref="L3:N4"/>
    <mergeCell ref="O3:Q4"/>
    <mergeCell ref="R3:R7"/>
    <mergeCell ref="W3:W7"/>
    <mergeCell ref="X3:X7"/>
    <mergeCell ref="K5:K7"/>
    <mergeCell ref="L5:L7"/>
    <mergeCell ref="A1:Y1"/>
    <mergeCell ref="S3:S7"/>
    <mergeCell ref="T3:T7"/>
    <mergeCell ref="P5:P7"/>
    <mergeCell ref="Q5:Q7"/>
    <mergeCell ref="I3:I7"/>
    <mergeCell ref="A199:Y199"/>
    <mergeCell ref="A201:A205"/>
    <mergeCell ref="B201:B205"/>
    <mergeCell ref="C201:C205"/>
    <mergeCell ref="D201:F201"/>
    <mergeCell ref="G201:G205"/>
    <mergeCell ref="H201:H205"/>
    <mergeCell ref="I201:I205"/>
    <mergeCell ref="J201:K202"/>
    <mergeCell ref="L201:N202"/>
    <mergeCell ref="O201:Q202"/>
    <mergeCell ref="R201:R205"/>
    <mergeCell ref="S201:S205"/>
    <mergeCell ref="T201:T205"/>
    <mergeCell ref="U201:U205"/>
    <mergeCell ref="V201:V205"/>
    <mergeCell ref="W201:W205"/>
    <mergeCell ref="X201:X205"/>
    <mergeCell ref="Y201:Y205"/>
    <mergeCell ref="D202:D205"/>
    <mergeCell ref="E202:E205"/>
    <mergeCell ref="F202:F205"/>
    <mergeCell ref="J203:J205"/>
    <mergeCell ref="K203:K205"/>
    <mergeCell ref="L203:L205"/>
    <mergeCell ref="M203:M205"/>
    <mergeCell ref="L240:N241"/>
    <mergeCell ref="N203:N205"/>
    <mergeCell ref="O203:O205"/>
    <mergeCell ref="P203:P205"/>
    <mergeCell ref="Q203:Q205"/>
    <mergeCell ref="A230:C230"/>
    <mergeCell ref="A231:C231"/>
    <mergeCell ref="V240:V244"/>
    <mergeCell ref="A238:Y238"/>
    <mergeCell ref="A240:A244"/>
    <mergeCell ref="B240:B244"/>
    <mergeCell ref="C240:C244"/>
    <mergeCell ref="D240:F240"/>
    <mergeCell ref="G240:G244"/>
    <mergeCell ref="H240:H244"/>
    <mergeCell ref="I240:I244"/>
    <mergeCell ref="J240:K241"/>
    <mergeCell ref="X240:X244"/>
    <mergeCell ref="Y240:Y244"/>
    <mergeCell ref="D241:D244"/>
    <mergeCell ref="E241:E244"/>
    <mergeCell ref="F241:F244"/>
    <mergeCell ref="J242:J244"/>
    <mergeCell ref="K242:K244"/>
    <mergeCell ref="L242:L244"/>
    <mergeCell ref="M242:M244"/>
    <mergeCell ref="O240:Q241"/>
    <mergeCell ref="N242:N244"/>
    <mergeCell ref="O242:O244"/>
    <mergeCell ref="P242:P244"/>
    <mergeCell ref="Q242:Q244"/>
    <mergeCell ref="A282:C282"/>
    <mergeCell ref="W240:W244"/>
    <mergeCell ref="R240:R244"/>
    <mergeCell ref="S240:S244"/>
    <mergeCell ref="T240:T244"/>
    <mergeCell ref="U240:U244"/>
  </mergeCells>
  <printOptions/>
  <pageMargins left="0.25" right="0" top="0.25" bottom="0.25" header="0.05" footer="0.0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30.7109375" style="0" customWidth="1"/>
    <col min="3" max="3" width="20.8515625" style="0" customWidth="1"/>
    <col min="4" max="4" width="22.28125" style="0" customWidth="1"/>
  </cols>
  <sheetData>
    <row r="1" spans="1:4" ht="46.5" customHeight="1" thickBot="1">
      <c r="A1" s="1632" t="s">
        <v>519</v>
      </c>
      <c r="B1" s="1633"/>
      <c r="C1" s="1633"/>
      <c r="D1" s="1634"/>
    </row>
    <row r="2" spans="1:4" ht="18.75" thickBot="1">
      <c r="A2" s="1276"/>
      <c r="B2" s="1588" t="s">
        <v>480</v>
      </c>
      <c r="C2" s="1588"/>
      <c r="D2" s="1277"/>
    </row>
    <row r="3" spans="1:4" ht="44.25" customHeight="1" thickBot="1">
      <c r="A3" s="1187" t="s">
        <v>263</v>
      </c>
      <c r="B3" s="374" t="s">
        <v>434</v>
      </c>
      <c r="C3" s="1188"/>
      <c r="D3" s="1278"/>
    </row>
    <row r="4" spans="1:4" ht="29.25" customHeight="1">
      <c r="A4" s="1279">
        <v>1</v>
      </c>
      <c r="B4" s="1280" t="s">
        <v>481</v>
      </c>
      <c r="C4" s="1280">
        <v>103106</v>
      </c>
      <c r="D4" s="1281"/>
    </row>
    <row r="5" spans="1:4" ht="32.25" customHeight="1">
      <c r="A5" s="1282">
        <v>2</v>
      </c>
      <c r="B5" s="575" t="s">
        <v>482</v>
      </c>
      <c r="C5" s="626">
        <v>1380</v>
      </c>
      <c r="D5" s="1283"/>
    </row>
    <row r="6" spans="1:4" ht="24.75" customHeight="1" thickBot="1">
      <c r="A6" s="1284">
        <v>3</v>
      </c>
      <c r="B6" s="1285" t="s">
        <v>483</v>
      </c>
      <c r="C6" s="1286">
        <f>SUM(C4)*8</f>
        <v>824848</v>
      </c>
      <c r="D6" s="1287"/>
    </row>
    <row r="7" spans="1:4" ht="3" customHeight="1" thickBot="1">
      <c r="A7" s="1186"/>
      <c r="B7" s="702"/>
      <c r="C7" s="1288"/>
      <c r="D7" s="702"/>
    </row>
    <row r="8" spans="1:4" ht="24.75" customHeight="1" thickBot="1">
      <c r="A8" s="1635" t="s">
        <v>484</v>
      </c>
      <c r="B8" s="1636"/>
      <c r="C8" s="1636"/>
      <c r="D8" s="1637"/>
    </row>
    <row r="9" spans="1:4" ht="24.75" customHeight="1">
      <c r="A9" s="1379"/>
      <c r="B9" s="1379"/>
      <c r="C9" s="1377" t="s">
        <v>485</v>
      </c>
      <c r="D9" s="1377" t="s">
        <v>486</v>
      </c>
    </row>
    <row r="10" spans="1:4" ht="24.75" customHeight="1">
      <c r="A10" s="1289">
        <v>1</v>
      </c>
      <c r="B10" s="643" t="s">
        <v>435</v>
      </c>
      <c r="C10" s="643">
        <f>SUM('Sh1-Breakup'!CL91)</f>
        <v>264610</v>
      </c>
      <c r="D10" s="1244">
        <f>SUM(C10)*2.13</f>
        <v>563619.2999999999</v>
      </c>
    </row>
    <row r="11" spans="1:4" ht="22.5" customHeight="1">
      <c r="A11" s="1179"/>
      <c r="B11" s="575"/>
      <c r="C11" s="575"/>
      <c r="D11" s="626"/>
    </row>
    <row r="12" spans="1:4" ht="21.75" customHeight="1">
      <c r="A12" s="1179"/>
      <c r="B12" s="575"/>
      <c r="C12" s="575"/>
      <c r="D12" s="626"/>
    </row>
    <row r="13" spans="1:4" ht="28.5" customHeight="1">
      <c r="A13" s="1179">
        <v>2</v>
      </c>
      <c r="B13" s="1121" t="s">
        <v>358</v>
      </c>
      <c r="C13" s="575">
        <f>SUM('Sh1-Breakup'!CM91)</f>
        <v>113700</v>
      </c>
      <c r="D13" s="1244">
        <f>SUM(C13)*2.13</f>
        <v>242181</v>
      </c>
    </row>
    <row r="14" spans="1:4" ht="23.25" customHeight="1">
      <c r="A14" s="1179"/>
      <c r="B14" s="575"/>
      <c r="C14" s="575"/>
      <c r="D14" s="626"/>
    </row>
    <row r="15" spans="1:4" ht="15">
      <c r="A15" s="1179"/>
      <c r="B15" s="575"/>
      <c r="C15" s="575"/>
      <c r="D15" s="626"/>
    </row>
    <row r="16" spans="1:4" ht="32.25" customHeight="1">
      <c r="A16" s="1179">
        <v>3</v>
      </c>
      <c r="B16" s="1122" t="s">
        <v>452</v>
      </c>
      <c r="C16" s="575">
        <f>SUM('Sh1-Breakup'!CN91)</f>
        <v>48906</v>
      </c>
      <c r="D16" s="1244">
        <f>SUM(C16)*2.13</f>
        <v>104169.78</v>
      </c>
    </row>
    <row r="17" spans="1:4" ht="20.25" customHeight="1">
      <c r="A17" s="1179"/>
      <c r="B17" s="575"/>
      <c r="C17" s="575"/>
      <c r="D17" s="626"/>
    </row>
    <row r="18" spans="1:4" ht="23.25" customHeight="1">
      <c r="A18" s="1179"/>
      <c r="B18" s="575"/>
      <c r="C18" s="575"/>
      <c r="D18" s="626"/>
    </row>
    <row r="19" spans="1:4" ht="31.5" customHeight="1">
      <c r="A19" s="1179">
        <v>4</v>
      </c>
      <c r="B19" s="1122" t="s">
        <v>436</v>
      </c>
      <c r="C19" s="575">
        <f>SUM('Sh1-Breakup'!CO91)</f>
        <v>22850</v>
      </c>
      <c r="D19" s="1244">
        <f>SUM(C19)*2.15</f>
        <v>49127.5</v>
      </c>
    </row>
    <row r="20" spans="1:4" ht="28.5" customHeight="1">
      <c r="A20" s="1179"/>
      <c r="B20" s="575"/>
      <c r="C20" s="575"/>
      <c r="D20" s="575"/>
    </row>
    <row r="21" spans="1:4" ht="43.5" customHeight="1">
      <c r="A21" s="1179">
        <v>5</v>
      </c>
      <c r="B21" s="1378" t="s">
        <v>512</v>
      </c>
      <c r="C21" s="1123">
        <v>22136</v>
      </c>
      <c r="D21" s="626">
        <v>42552</v>
      </c>
    </row>
    <row r="22" spans="1:4" ht="33.75" customHeight="1">
      <c r="A22" s="1179"/>
      <c r="B22" s="1122"/>
      <c r="C22" s="1230"/>
      <c r="D22" s="628"/>
    </row>
    <row r="23" spans="1:4" ht="40.5" customHeight="1">
      <c r="A23" s="1179">
        <v>6</v>
      </c>
      <c r="B23" s="1122" t="s">
        <v>487</v>
      </c>
      <c r="C23" s="1123">
        <f>SUM(C19)</f>
        <v>22850</v>
      </c>
      <c r="D23" s="626">
        <f>SUM(D19)</f>
        <v>49127.5</v>
      </c>
    </row>
    <row r="24" spans="1:4" ht="27" customHeight="1">
      <c r="A24" s="1179"/>
      <c r="B24" s="575"/>
      <c r="C24" s="575" t="s">
        <v>381</v>
      </c>
      <c r="D24" s="575"/>
    </row>
    <row r="25" spans="1:4" ht="31.5" customHeight="1">
      <c r="A25" s="1179">
        <v>7</v>
      </c>
      <c r="B25" s="1122" t="s">
        <v>437</v>
      </c>
      <c r="C25" s="1123">
        <f>SUM('Sh1-Breakup'!CR91)</f>
        <v>9077</v>
      </c>
      <c r="D25" s="626">
        <f>SUM('Sh1-Breakup'!CS91)</f>
        <v>19606.73</v>
      </c>
    </row>
    <row r="26" spans="1:4" ht="27.75" customHeight="1">
      <c r="A26" s="1179"/>
      <c r="B26" s="1122"/>
      <c r="C26" s="1123"/>
      <c r="D26" s="626"/>
    </row>
    <row r="27" spans="1:4" ht="36" customHeight="1">
      <c r="A27" s="1179">
        <v>8</v>
      </c>
      <c r="B27" s="1122" t="s">
        <v>488</v>
      </c>
      <c r="C27" s="1123">
        <f>SUM(C21:C21)-C25</f>
        <v>13059</v>
      </c>
      <c r="D27" s="626">
        <f>SUM(D21:D21)-D25</f>
        <v>22945.27</v>
      </c>
    </row>
    <row r="28" ht="24.75" customHeight="1">
      <c r="A28" s="1120"/>
    </row>
    <row r="29" ht="24.75" customHeight="1">
      <c r="A29" s="1120"/>
    </row>
    <row r="30" ht="24.75" customHeight="1">
      <c r="A30" s="1120"/>
    </row>
    <row r="31" ht="24.75" customHeight="1">
      <c r="A31" s="1120"/>
    </row>
    <row r="32" ht="24.75" customHeight="1">
      <c r="A32" s="1120"/>
    </row>
    <row r="33" ht="24.75" customHeight="1">
      <c r="A33" s="1120"/>
    </row>
    <row r="34" ht="24.75" customHeight="1">
      <c r="A34" s="1120"/>
    </row>
    <row r="35" ht="24.75" customHeight="1">
      <c r="A35" s="1120"/>
    </row>
    <row r="36" ht="24.75" customHeight="1">
      <c r="A36" s="1120"/>
    </row>
    <row r="37" ht="24.75" customHeight="1">
      <c r="A37" s="1120"/>
    </row>
    <row r="38" ht="24.75" customHeight="1">
      <c r="A38" s="1120"/>
    </row>
    <row r="39" ht="24.75" customHeight="1">
      <c r="A39" s="1120"/>
    </row>
    <row r="40" ht="24.75" customHeight="1">
      <c r="A40" s="1120"/>
    </row>
    <row r="41" ht="24.75" customHeight="1">
      <c r="A41" s="1120"/>
    </row>
    <row r="42" ht="24.75" customHeight="1">
      <c r="A42" s="1120"/>
    </row>
    <row r="43" ht="24.75" customHeight="1">
      <c r="A43" s="1120"/>
    </row>
    <row r="44" ht="24.75" customHeight="1">
      <c r="A44" s="1120"/>
    </row>
    <row r="45" ht="15">
      <c r="A45" s="1120"/>
    </row>
    <row r="46" ht="15">
      <c r="A46" s="1120"/>
    </row>
    <row r="47" ht="15">
      <c r="A47" s="1120"/>
    </row>
    <row r="48" ht="15">
      <c r="A48" s="1120"/>
    </row>
    <row r="49" ht="15">
      <c r="A49" s="1120"/>
    </row>
    <row r="50" ht="15">
      <c r="A50" s="1120"/>
    </row>
    <row r="51" ht="15">
      <c r="A51" s="1120"/>
    </row>
    <row r="52" ht="15">
      <c r="A52" s="1120"/>
    </row>
    <row r="53" ht="15">
      <c r="A53" s="1120"/>
    </row>
    <row r="54" ht="15">
      <c r="A54" s="1120"/>
    </row>
    <row r="55" ht="15">
      <c r="A55" s="1120"/>
    </row>
    <row r="56" ht="15">
      <c r="A56" s="1120"/>
    </row>
    <row r="57" ht="15">
      <c r="A57" s="1120"/>
    </row>
    <row r="58" ht="15">
      <c r="A58" s="1120"/>
    </row>
  </sheetData>
  <sheetProtection/>
  <mergeCells count="3">
    <mergeCell ref="A1:D1"/>
    <mergeCell ref="B2:C2"/>
    <mergeCell ref="A8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zoomScale="70" zoomScaleNormal="70" zoomScaleSheetLayoutView="85" zoomScalePageLayoutView="0" workbookViewId="0" topLeftCell="A52">
      <selection activeCell="A1" sqref="A1:I72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18.00390625" style="0" customWidth="1"/>
    <col min="4" max="4" width="19.7109375" style="0" customWidth="1"/>
    <col min="5" max="5" width="15.421875" style="0" customWidth="1"/>
    <col min="6" max="6" width="12.57421875" style="0" customWidth="1"/>
    <col min="7" max="7" width="17.57421875" style="0" customWidth="1"/>
    <col min="8" max="8" width="16.28125" style="0" customWidth="1"/>
    <col min="9" max="9" width="17.7109375" style="0" customWidth="1"/>
  </cols>
  <sheetData>
    <row r="1" spans="1:9" ht="42.75" customHeight="1" thickBot="1">
      <c r="A1" s="1641" t="s">
        <v>517</v>
      </c>
      <c r="B1" s="1642"/>
      <c r="C1" s="1642"/>
      <c r="D1" s="1642"/>
      <c r="E1" s="1642"/>
      <c r="F1" s="1642"/>
      <c r="G1" s="1642"/>
      <c r="H1" s="1642"/>
      <c r="I1" s="1643"/>
    </row>
    <row r="2" spans="1:9" ht="16.5" customHeight="1" thickBot="1">
      <c r="A2" s="490"/>
      <c r="B2" s="490"/>
      <c r="C2" s="490"/>
      <c r="D2" s="490"/>
      <c r="E2" s="490"/>
      <c r="F2" s="490"/>
      <c r="G2" s="490"/>
      <c r="H2" s="524" t="s">
        <v>338</v>
      </c>
      <c r="I2" s="524"/>
    </row>
    <row r="3" spans="1:9" ht="19.5" customHeight="1">
      <c r="A3" s="1644" t="s">
        <v>326</v>
      </c>
      <c r="B3" s="1647" t="s">
        <v>152</v>
      </c>
      <c r="C3" s="1647" t="s">
        <v>479</v>
      </c>
      <c r="D3" s="1647" t="s">
        <v>466</v>
      </c>
      <c r="E3" s="1650" t="s">
        <v>467</v>
      </c>
      <c r="F3" s="1653" t="s">
        <v>465</v>
      </c>
      <c r="G3" s="1656" t="s">
        <v>454</v>
      </c>
      <c r="H3" s="1659" t="s">
        <v>238</v>
      </c>
      <c r="I3" s="1638" t="s">
        <v>489</v>
      </c>
    </row>
    <row r="4" spans="1:9" ht="19.5" customHeight="1">
      <c r="A4" s="1645"/>
      <c r="B4" s="1648"/>
      <c r="C4" s="1648"/>
      <c r="D4" s="1648"/>
      <c r="E4" s="1651"/>
      <c r="F4" s="1654"/>
      <c r="G4" s="1657"/>
      <c r="H4" s="1660"/>
      <c r="I4" s="1639"/>
    </row>
    <row r="5" spans="1:9" ht="19.5" customHeight="1">
      <c r="A5" s="1645"/>
      <c r="B5" s="1648"/>
      <c r="C5" s="1648"/>
      <c r="D5" s="1648"/>
      <c r="E5" s="1651"/>
      <c r="F5" s="1654"/>
      <c r="G5" s="1657"/>
      <c r="H5" s="1660"/>
      <c r="I5" s="1639"/>
    </row>
    <row r="6" spans="1:9" ht="43.5" customHeight="1" thickBot="1">
      <c r="A6" s="1646"/>
      <c r="B6" s="1649"/>
      <c r="C6" s="1649"/>
      <c r="D6" s="1649"/>
      <c r="E6" s="1652"/>
      <c r="F6" s="1655"/>
      <c r="G6" s="1658"/>
      <c r="H6" s="1661"/>
      <c r="I6" s="1640"/>
    </row>
    <row r="7" spans="1:9" ht="16.5" customHeight="1" thickBot="1">
      <c r="A7" s="902">
        <v>1</v>
      </c>
      <c r="B7" s="903">
        <v>2</v>
      </c>
      <c r="C7" s="903">
        <v>3</v>
      </c>
      <c r="D7" s="903">
        <v>4</v>
      </c>
      <c r="E7" s="903">
        <v>5</v>
      </c>
      <c r="F7" s="904">
        <v>6</v>
      </c>
      <c r="G7" s="905">
        <v>7</v>
      </c>
      <c r="H7" s="903">
        <v>8</v>
      </c>
      <c r="I7" s="906">
        <v>9</v>
      </c>
    </row>
    <row r="8" spans="1:9" ht="17.25" customHeight="1">
      <c r="A8" s="581"/>
      <c r="B8" s="582" t="s">
        <v>153</v>
      </c>
      <c r="C8" s="582"/>
      <c r="D8" s="582"/>
      <c r="E8" s="582"/>
      <c r="F8" s="582"/>
      <c r="G8" s="582"/>
      <c r="H8" s="582"/>
      <c r="I8" s="583"/>
    </row>
    <row r="9" spans="1:9" ht="18" customHeight="1">
      <c r="A9" s="425">
        <v>1</v>
      </c>
      <c r="B9" s="135" t="s">
        <v>19</v>
      </c>
      <c r="C9" s="421">
        <v>214.97999999999996</v>
      </c>
      <c r="D9" s="422">
        <v>405.4</v>
      </c>
      <c r="E9" s="422"/>
      <c r="F9" s="422"/>
      <c r="G9" s="422">
        <f>SUM(C9+E9+F9)</f>
        <v>214.97999999999996</v>
      </c>
      <c r="H9" s="423">
        <f>SUM('Sh1-Breakup'!CS10)</f>
        <v>19.740000000000002</v>
      </c>
      <c r="I9" s="491">
        <f>SUM(G9-H9)</f>
        <v>195.23999999999995</v>
      </c>
    </row>
    <row r="10" spans="1:9" ht="18" customHeight="1">
      <c r="A10" s="425">
        <v>2</v>
      </c>
      <c r="B10" s="135" t="s">
        <v>20</v>
      </c>
      <c r="C10" s="422">
        <v>131.76999999999998</v>
      </c>
      <c r="D10" s="422">
        <v>1161.61</v>
      </c>
      <c r="E10" s="422"/>
      <c r="F10" s="422"/>
      <c r="G10" s="422">
        <f aca="true" t="shared" si="0" ref="G10:G72">SUM(C10+E10+F10)</f>
        <v>131.76999999999998</v>
      </c>
      <c r="H10" s="423">
        <f>SUM('Sh1-Breakup'!CS11)</f>
        <v>6.98</v>
      </c>
      <c r="I10" s="491">
        <f aca="true" t="shared" si="1" ref="I10:I72">SUM(G10-H10)</f>
        <v>124.78999999999998</v>
      </c>
    </row>
    <row r="11" spans="1:9" ht="18" customHeight="1">
      <c r="A11" s="425">
        <v>3</v>
      </c>
      <c r="B11" s="135" t="s">
        <v>21</v>
      </c>
      <c r="C11" s="421">
        <v>6.400000000000091</v>
      </c>
      <c r="D11" s="422">
        <v>3101.28</v>
      </c>
      <c r="E11" s="422">
        <v>775.32</v>
      </c>
      <c r="F11" s="422"/>
      <c r="G11" s="422">
        <f t="shared" si="0"/>
        <v>781.7200000000001</v>
      </c>
      <c r="H11" s="423">
        <f>SUM('Sh1-Breakup'!CS12)</f>
        <v>719.8</v>
      </c>
      <c r="I11" s="491">
        <f t="shared" si="1"/>
        <v>61.920000000000186</v>
      </c>
    </row>
    <row r="12" spans="1:9" ht="18" customHeight="1">
      <c r="A12" s="425">
        <v>4</v>
      </c>
      <c r="B12" s="135" t="s">
        <v>154</v>
      </c>
      <c r="C12" s="421">
        <v>263.21000000000004</v>
      </c>
      <c r="D12" s="422">
        <v>1792.69</v>
      </c>
      <c r="E12" s="422">
        <v>448.17</v>
      </c>
      <c r="F12" s="422"/>
      <c r="G12" s="422">
        <f t="shared" si="0"/>
        <v>711.3800000000001</v>
      </c>
      <c r="H12" s="423">
        <f>SUM('Sh1-Breakup'!CS13)</f>
        <v>230.25</v>
      </c>
      <c r="I12" s="491">
        <f t="shared" si="1"/>
        <v>481.1300000000001</v>
      </c>
    </row>
    <row r="13" spans="1:9" ht="18" customHeight="1" thickBot="1">
      <c r="A13" s="426">
        <v>5</v>
      </c>
      <c r="B13" s="526" t="s">
        <v>400</v>
      </c>
      <c r="C13" s="515">
        <v>0.8300000000000125</v>
      </c>
      <c r="D13" s="515">
        <v>199.19</v>
      </c>
      <c r="E13" s="515">
        <v>49.8</v>
      </c>
      <c r="F13" s="515"/>
      <c r="G13" s="515">
        <f t="shared" si="0"/>
        <v>50.63000000000001</v>
      </c>
      <c r="H13" s="423">
        <f>SUM('Sh1-Breakup'!CS14)</f>
        <v>50.55</v>
      </c>
      <c r="I13" s="542">
        <f t="shared" si="1"/>
        <v>0.0800000000000125</v>
      </c>
    </row>
    <row r="14" spans="1:9" ht="18" customHeight="1" thickBot="1">
      <c r="A14" s="957"/>
      <c r="B14" s="958" t="s">
        <v>401</v>
      </c>
      <c r="C14" s="954">
        <v>264.03999999999996</v>
      </c>
      <c r="D14" s="959">
        <v>1991.88</v>
      </c>
      <c r="E14" s="751">
        <f>SUM(E12:E13)</f>
        <v>497.97</v>
      </c>
      <c r="F14" s="751">
        <f>SUM(F12:F13)</f>
        <v>0</v>
      </c>
      <c r="G14" s="570">
        <f t="shared" si="0"/>
        <v>762.01</v>
      </c>
      <c r="H14" s="1207">
        <f>SUM(H12:H13)</f>
        <v>280.8</v>
      </c>
      <c r="I14" s="570">
        <f t="shared" si="1"/>
        <v>481.21</v>
      </c>
    </row>
    <row r="15" spans="1:11" ht="18" customHeight="1">
      <c r="A15" s="955">
        <v>6</v>
      </c>
      <c r="B15" s="956" t="s">
        <v>155</v>
      </c>
      <c r="C15" s="531">
        <v>-155.3699999999999</v>
      </c>
      <c r="D15" s="531">
        <v>3368.8360000000002</v>
      </c>
      <c r="E15" s="531">
        <v>842.21</v>
      </c>
      <c r="F15" s="531"/>
      <c r="G15" s="531">
        <f t="shared" si="0"/>
        <v>686.8400000000001</v>
      </c>
      <c r="H15" s="538">
        <f>SUM('Sh1-Breakup'!CS16)</f>
        <v>386.85</v>
      </c>
      <c r="I15" s="532">
        <f t="shared" si="1"/>
        <v>299.9900000000001</v>
      </c>
      <c r="K15" s="73"/>
    </row>
    <row r="16" spans="1:9" ht="18" customHeight="1">
      <c r="A16" s="425">
        <v>7</v>
      </c>
      <c r="B16" s="135" t="s">
        <v>24</v>
      </c>
      <c r="C16" s="421">
        <v>843.3699999999999</v>
      </c>
      <c r="D16" s="422">
        <v>2993.38</v>
      </c>
      <c r="E16" s="422">
        <v>748.35</v>
      </c>
      <c r="F16" s="422"/>
      <c r="G16" s="422">
        <f t="shared" si="0"/>
        <v>1591.7199999999998</v>
      </c>
      <c r="H16" s="423">
        <f>SUM('Sh1-Breakup'!CS17)</f>
        <v>1277.56</v>
      </c>
      <c r="I16" s="491">
        <f t="shared" si="1"/>
        <v>314.15999999999985</v>
      </c>
    </row>
    <row r="17" spans="1:9" ht="18" customHeight="1">
      <c r="A17" s="425">
        <v>8</v>
      </c>
      <c r="B17" s="135" t="s">
        <v>156</v>
      </c>
      <c r="C17" s="422">
        <v>47.970000000000255</v>
      </c>
      <c r="D17" s="422">
        <v>6056.71</v>
      </c>
      <c r="E17" s="422">
        <v>1514.18</v>
      </c>
      <c r="F17" s="422"/>
      <c r="G17" s="422">
        <f t="shared" si="0"/>
        <v>1562.1500000000003</v>
      </c>
      <c r="H17" s="423">
        <f>SUM('Sh1-Breakup'!CS18)</f>
        <v>1197</v>
      </c>
      <c r="I17" s="491">
        <f t="shared" si="1"/>
        <v>365.1500000000003</v>
      </c>
    </row>
    <row r="18" spans="1:9" ht="18" customHeight="1">
      <c r="A18" s="425">
        <v>9</v>
      </c>
      <c r="B18" s="135" t="s">
        <v>157</v>
      </c>
      <c r="C18" s="421">
        <v>6.309999999999945</v>
      </c>
      <c r="D18" s="422">
        <v>605.67</v>
      </c>
      <c r="E18" s="422">
        <v>151.42</v>
      </c>
      <c r="F18" s="422"/>
      <c r="G18" s="422">
        <f t="shared" si="0"/>
        <v>157.72999999999993</v>
      </c>
      <c r="H18" s="423">
        <f>SUM('Sh1-Breakup'!CS19)</f>
        <v>43.8</v>
      </c>
      <c r="I18" s="491">
        <f t="shared" si="1"/>
        <v>113.92999999999994</v>
      </c>
    </row>
    <row r="19" spans="1:9" ht="18" customHeight="1" thickBot="1">
      <c r="A19" s="426"/>
      <c r="B19" s="526" t="s">
        <v>334</v>
      </c>
      <c r="C19" s="525">
        <v>54.2800000000002</v>
      </c>
      <c r="D19" s="559">
        <v>6662.38</v>
      </c>
      <c r="E19" s="559">
        <f>SUM(E17:E18)</f>
        <v>1665.6000000000001</v>
      </c>
      <c r="F19" s="525"/>
      <c r="G19" s="515">
        <f t="shared" si="0"/>
        <v>1719.8800000000003</v>
      </c>
      <c r="H19" s="536">
        <f>SUM(H17:H18)</f>
        <v>1240.8</v>
      </c>
      <c r="I19" s="542">
        <f t="shared" si="1"/>
        <v>479.0800000000004</v>
      </c>
    </row>
    <row r="20" spans="1:13" ht="18" customHeight="1" thickBot="1">
      <c r="A20" s="539"/>
      <c r="B20" s="540" t="s">
        <v>339</v>
      </c>
      <c r="C20" s="535">
        <v>1359.470000000003</v>
      </c>
      <c r="D20" s="959">
        <v>19684.766000000003</v>
      </c>
      <c r="E20" s="959">
        <f>SUM(E9:E18)-E14</f>
        <v>4529.45</v>
      </c>
      <c r="F20" s="572">
        <f>SUM(F9:F18)</f>
        <v>0</v>
      </c>
      <c r="G20" s="570">
        <f t="shared" si="0"/>
        <v>5888.920000000003</v>
      </c>
      <c r="H20" s="572">
        <f>SUM(H9:H18)-H14</f>
        <v>3932.5299999999997</v>
      </c>
      <c r="I20" s="570">
        <f t="shared" si="1"/>
        <v>1956.390000000003</v>
      </c>
      <c r="M20" s="73"/>
    </row>
    <row r="21" spans="1:9" ht="15" customHeight="1">
      <c r="A21" s="537"/>
      <c r="B21" s="527" t="s">
        <v>158</v>
      </c>
      <c r="C21" s="528"/>
      <c r="D21" s="528"/>
      <c r="E21" s="538"/>
      <c r="F21" s="528"/>
      <c r="G21" s="531"/>
      <c r="H21" s="538"/>
      <c r="I21" s="532"/>
    </row>
    <row r="22" spans="1:9" ht="18" customHeight="1">
      <c r="A22" s="425">
        <v>10</v>
      </c>
      <c r="B22" s="135" t="s">
        <v>159</v>
      </c>
      <c r="C22" s="422">
        <v>282.41999999999996</v>
      </c>
      <c r="D22" s="422">
        <v>776.1320000000001</v>
      </c>
      <c r="E22" s="422"/>
      <c r="F22" s="422"/>
      <c r="G22" s="422">
        <f t="shared" si="0"/>
        <v>282.41999999999996</v>
      </c>
      <c r="H22" s="423">
        <f>SUM('Sh1-Breakup'!CS23)</f>
        <v>0</v>
      </c>
      <c r="I22" s="491">
        <f t="shared" si="1"/>
        <v>282.41999999999996</v>
      </c>
    </row>
    <row r="23" spans="1:9" ht="18" customHeight="1">
      <c r="A23" s="425">
        <v>11</v>
      </c>
      <c r="B23" s="135" t="s">
        <v>30</v>
      </c>
      <c r="C23" s="422">
        <v>1702.909999999999</v>
      </c>
      <c r="D23" s="422">
        <v>11073.19</v>
      </c>
      <c r="E23" s="422">
        <v>2768.3</v>
      </c>
      <c r="F23" s="422">
        <v>-677</v>
      </c>
      <c r="G23" s="422">
        <f t="shared" si="0"/>
        <v>3794.209999999999</v>
      </c>
      <c r="H23" s="423">
        <f>SUM('Sh1-Breakup'!CS24)</f>
        <v>275</v>
      </c>
      <c r="I23" s="491">
        <f t="shared" si="1"/>
        <v>3519.209999999999</v>
      </c>
    </row>
    <row r="24" spans="1:9" ht="18" customHeight="1">
      <c r="A24" s="425">
        <v>12</v>
      </c>
      <c r="B24" s="135" t="s">
        <v>31</v>
      </c>
      <c r="C24" s="421">
        <v>205.17000000000007</v>
      </c>
      <c r="D24" s="422">
        <v>5887.936000000001</v>
      </c>
      <c r="E24" s="422">
        <v>1471.98</v>
      </c>
      <c r="F24" s="422"/>
      <c r="G24" s="422">
        <f t="shared" si="0"/>
        <v>1677.15</v>
      </c>
      <c r="H24" s="423">
        <f>SUM('Sh1-Breakup'!CS25)</f>
        <v>949.13</v>
      </c>
      <c r="I24" s="491">
        <f t="shared" si="1"/>
        <v>728.0200000000001</v>
      </c>
    </row>
    <row r="25" spans="1:9" ht="18" customHeight="1">
      <c r="A25" s="425">
        <v>13</v>
      </c>
      <c r="B25" s="135" t="s">
        <v>32</v>
      </c>
      <c r="C25" s="422">
        <v>-152.15999999999985</v>
      </c>
      <c r="D25" s="422">
        <v>7258.6320000000005</v>
      </c>
      <c r="E25" s="422">
        <v>1814.66</v>
      </c>
      <c r="F25" s="422"/>
      <c r="G25" s="422">
        <f t="shared" si="0"/>
        <v>1662.5000000000002</v>
      </c>
      <c r="H25" s="423">
        <f>SUM('Sh1-Breakup'!CS26)</f>
        <v>1306.55</v>
      </c>
      <c r="I25" s="491">
        <f t="shared" si="1"/>
        <v>355.9500000000003</v>
      </c>
    </row>
    <row r="26" spans="1:9" ht="18" customHeight="1" thickBot="1">
      <c r="A26" s="426">
        <v>14</v>
      </c>
      <c r="B26" s="137" t="s">
        <v>93</v>
      </c>
      <c r="C26" s="541">
        <v>365.1300000000001</v>
      </c>
      <c r="D26" s="422">
        <v>6017.768</v>
      </c>
      <c r="E26" s="515">
        <v>1504.44</v>
      </c>
      <c r="F26" s="515"/>
      <c r="G26" s="515">
        <f t="shared" si="0"/>
        <v>1869.5700000000002</v>
      </c>
      <c r="H26" s="543">
        <f>SUM('Sh1-Breakup'!CS27)</f>
        <v>1460.8400000000001</v>
      </c>
      <c r="I26" s="542">
        <f t="shared" si="1"/>
        <v>408.73</v>
      </c>
    </row>
    <row r="27" spans="1:9" ht="18" customHeight="1" thickBot="1">
      <c r="A27" s="539"/>
      <c r="B27" s="540" t="s">
        <v>340</v>
      </c>
      <c r="C27" s="535">
        <v>2403.470000000001</v>
      </c>
      <c r="D27" s="136">
        <f>SUM('Sh1-Breakup'!CJ28)</f>
        <v>31013.658000000003</v>
      </c>
      <c r="E27" s="569">
        <f>SUM(E22:E26)</f>
        <v>7559.380000000001</v>
      </c>
      <c r="F27" s="1367">
        <f>SUM(F22:F26)</f>
        <v>-677</v>
      </c>
      <c r="G27" s="570">
        <f t="shared" si="0"/>
        <v>9285.850000000002</v>
      </c>
      <c r="H27" s="572">
        <f>SUM('Sh1-Breakup'!CS28)</f>
        <v>3991.5200000000004</v>
      </c>
      <c r="I27" s="570">
        <f t="shared" si="1"/>
        <v>5294.330000000002</v>
      </c>
    </row>
    <row r="28" spans="1:9" ht="16.5" customHeight="1">
      <c r="A28" s="537"/>
      <c r="B28" s="527" t="s">
        <v>160</v>
      </c>
      <c r="C28" s="528"/>
      <c r="D28" s="528"/>
      <c r="E28" s="538"/>
      <c r="F28" s="538"/>
      <c r="G28" s="531"/>
      <c r="H28" s="528"/>
      <c r="I28" s="532"/>
    </row>
    <row r="29" spans="1:9" ht="18" customHeight="1">
      <c r="A29" s="425">
        <v>15</v>
      </c>
      <c r="B29" s="135" t="s">
        <v>506</v>
      </c>
      <c r="C29" s="421">
        <v>85.44999999999891</v>
      </c>
      <c r="D29" s="422">
        <v>3116.98</v>
      </c>
      <c r="E29" s="422">
        <v>1419.15</v>
      </c>
      <c r="F29" s="422"/>
      <c r="G29" s="422">
        <f t="shared" si="0"/>
        <v>1504.599999999999</v>
      </c>
      <c r="H29" s="423">
        <f>SUM('Sh1-Breakup'!CS52)</f>
        <v>251.49</v>
      </c>
      <c r="I29" s="491">
        <f t="shared" si="1"/>
        <v>1253.109999999999</v>
      </c>
    </row>
    <row r="30" spans="1:9" ht="18" customHeight="1">
      <c r="A30" s="425">
        <v>16</v>
      </c>
      <c r="B30" s="135" t="s">
        <v>162</v>
      </c>
      <c r="C30" s="421">
        <v>37.41000000000005</v>
      </c>
      <c r="D30" s="422">
        <v>405.15</v>
      </c>
      <c r="E30" s="422">
        <v>99.01</v>
      </c>
      <c r="F30" s="422"/>
      <c r="G30" s="422">
        <f t="shared" si="0"/>
        <v>136.42000000000007</v>
      </c>
      <c r="H30" s="423">
        <f>SUM('Sh1-Breakup'!CS53)</f>
        <v>9.48</v>
      </c>
      <c r="I30" s="491">
        <f t="shared" si="1"/>
        <v>126.94000000000007</v>
      </c>
    </row>
    <row r="31" spans="1:9" ht="18" customHeight="1">
      <c r="A31" s="425"/>
      <c r="B31" s="135" t="s">
        <v>335</v>
      </c>
      <c r="C31" s="424">
        <v>122.85999999999785</v>
      </c>
      <c r="D31" s="136">
        <f>SUM(D29:D30)</f>
        <v>3522.13</v>
      </c>
      <c r="E31" s="136">
        <f>SUM(E29:E30)</f>
        <v>1518.16</v>
      </c>
      <c r="F31" s="458"/>
      <c r="G31" s="136">
        <f t="shared" si="0"/>
        <v>1641.019999999998</v>
      </c>
      <c r="H31" s="975">
        <f>SUM(H29:H30)</f>
        <v>260.97</v>
      </c>
      <c r="I31" s="574">
        <f t="shared" si="1"/>
        <v>1380.049999999998</v>
      </c>
    </row>
    <row r="32" spans="1:9" ht="18" customHeight="1">
      <c r="A32" s="425">
        <v>17</v>
      </c>
      <c r="B32" s="135" t="s">
        <v>504</v>
      </c>
      <c r="C32" s="555">
        <v>0</v>
      </c>
      <c r="D32" s="422">
        <v>2550.51</v>
      </c>
      <c r="E32" s="422">
        <v>0</v>
      </c>
      <c r="F32" s="458"/>
      <c r="G32" s="422">
        <f t="shared" si="0"/>
        <v>0</v>
      </c>
      <c r="H32" s="423">
        <f>SUM('Sh1-Breakup'!CS55)</f>
        <v>184.32</v>
      </c>
      <c r="I32" s="491">
        <f t="shared" si="1"/>
        <v>-184.32</v>
      </c>
    </row>
    <row r="33" spans="1:9" ht="18" customHeight="1">
      <c r="A33" s="425">
        <v>18</v>
      </c>
      <c r="B33" s="135" t="s">
        <v>45</v>
      </c>
      <c r="C33" s="422">
        <v>217.14999999999964</v>
      </c>
      <c r="D33" s="422">
        <v>5295.41</v>
      </c>
      <c r="E33" s="422">
        <v>1323.85</v>
      </c>
      <c r="F33" s="555"/>
      <c r="G33" s="422">
        <f t="shared" si="0"/>
        <v>1540.9999999999995</v>
      </c>
      <c r="H33" s="516">
        <f>SUM('Sh1-Breakup'!CS56)</f>
        <v>1104.89</v>
      </c>
      <c r="I33" s="491">
        <f t="shared" si="1"/>
        <v>436.10999999999945</v>
      </c>
    </row>
    <row r="34" spans="1:9" ht="18" customHeight="1">
      <c r="A34" s="425">
        <v>19</v>
      </c>
      <c r="B34" s="135" t="s">
        <v>46</v>
      </c>
      <c r="C34" s="422">
        <v>-99.65000000000009</v>
      </c>
      <c r="D34" s="422">
        <v>2710.1859999999997</v>
      </c>
      <c r="E34" s="422">
        <v>677.55</v>
      </c>
      <c r="F34" s="422">
        <v>677</v>
      </c>
      <c r="G34" s="422">
        <f t="shared" si="0"/>
        <v>1254.8999999999999</v>
      </c>
      <c r="H34" s="516">
        <f>SUM('Sh1-Breakup'!CS57)</f>
        <v>803.75</v>
      </c>
      <c r="I34" s="491">
        <f t="shared" si="1"/>
        <v>451.14999999999986</v>
      </c>
    </row>
    <row r="35" spans="1:9" ht="18" customHeight="1">
      <c r="A35" s="425">
        <v>20</v>
      </c>
      <c r="B35" s="135" t="s">
        <v>47</v>
      </c>
      <c r="C35" s="421">
        <v>40.58000000000001</v>
      </c>
      <c r="D35" s="422">
        <v>1082.32</v>
      </c>
      <c r="E35" s="422">
        <v>0</v>
      </c>
      <c r="F35" s="422"/>
      <c r="G35" s="422">
        <f t="shared" si="0"/>
        <v>40.58000000000001</v>
      </c>
      <c r="H35" s="423">
        <f>SUM('Sh1-Breakup'!CS58)</f>
        <v>0</v>
      </c>
      <c r="I35" s="491">
        <f t="shared" si="1"/>
        <v>40.58000000000001</v>
      </c>
    </row>
    <row r="36" spans="1:9" ht="18" customHeight="1">
      <c r="A36" s="425">
        <v>21</v>
      </c>
      <c r="B36" s="135" t="s">
        <v>48</v>
      </c>
      <c r="C36" s="421">
        <v>460.65999999999997</v>
      </c>
      <c r="D36" s="422">
        <v>968.5</v>
      </c>
      <c r="E36" s="422">
        <v>0</v>
      </c>
      <c r="F36" s="422"/>
      <c r="G36" s="422">
        <f>SUM(C36+E36+F36)</f>
        <v>460.65999999999997</v>
      </c>
      <c r="H36" s="423">
        <f>SUM('Sh1-Breakup'!CS59)</f>
        <v>0</v>
      </c>
      <c r="I36" s="491">
        <f t="shared" si="1"/>
        <v>460.65999999999997</v>
      </c>
    </row>
    <row r="37" spans="1:9" ht="18" customHeight="1">
      <c r="A37" s="425">
        <v>22</v>
      </c>
      <c r="B37" s="135" t="s">
        <v>163</v>
      </c>
      <c r="C37" s="422">
        <v>1404.090000000001</v>
      </c>
      <c r="D37" s="422">
        <v>5292.3</v>
      </c>
      <c r="E37" s="422">
        <v>1323.08</v>
      </c>
      <c r="F37" s="555"/>
      <c r="G37" s="422">
        <f>SUM(C37+E37+F37)</f>
        <v>2727.170000000001</v>
      </c>
      <c r="H37" s="516">
        <f>SUM('Sh1-Breakup'!CS60)</f>
        <v>567.94</v>
      </c>
      <c r="I37" s="491">
        <f t="shared" si="1"/>
        <v>2159.230000000001</v>
      </c>
    </row>
    <row r="38" spans="1:9" ht="18" customHeight="1" thickBot="1">
      <c r="A38" s="426">
        <v>23</v>
      </c>
      <c r="B38" s="137" t="s">
        <v>164</v>
      </c>
      <c r="C38" s="515">
        <v>96.51000000000005</v>
      </c>
      <c r="D38" s="515">
        <v>547.48</v>
      </c>
      <c r="E38" s="515">
        <v>136.87</v>
      </c>
      <c r="F38" s="515"/>
      <c r="G38" s="422">
        <f t="shared" si="0"/>
        <v>233.38000000000005</v>
      </c>
      <c r="H38" s="543">
        <f>SUM('Sh1-Breakup'!CS61)</f>
        <v>58.9</v>
      </c>
      <c r="I38" s="491">
        <f t="shared" si="1"/>
        <v>174.48000000000005</v>
      </c>
    </row>
    <row r="39" spans="1:9" ht="18" customHeight="1" thickBot="1">
      <c r="A39" s="960">
        <v>24</v>
      </c>
      <c r="B39" s="961" t="s">
        <v>336</v>
      </c>
      <c r="C39" s="962">
        <v>1500.6000000000022</v>
      </c>
      <c r="D39" s="963">
        <f>SUM('Sh1-Breakup'!CJ62)</f>
        <v>5839.780000000001</v>
      </c>
      <c r="E39" s="990">
        <f>SUM(E37:E38)</f>
        <v>1459.9499999999998</v>
      </c>
      <c r="F39" s="987">
        <f>SUM(F37:F38)</f>
        <v>0</v>
      </c>
      <c r="G39" s="559">
        <f t="shared" si="0"/>
        <v>2960.550000000002</v>
      </c>
      <c r="H39" s="988">
        <f>SUM(H37:H38)</f>
        <v>626.84</v>
      </c>
      <c r="I39" s="574">
        <f t="shared" si="1"/>
        <v>2333.710000000002</v>
      </c>
    </row>
    <row r="40" spans="1:9" ht="15.75" customHeight="1" thickBot="1">
      <c r="A40" s="580"/>
      <c r="B40" s="533" t="s">
        <v>341</v>
      </c>
      <c r="C40" s="535">
        <v>2242.2000000000044</v>
      </c>
      <c r="D40" s="964">
        <f>SUM('Sh1-Breakup'!CJ63)</f>
        <v>21968.826</v>
      </c>
      <c r="E40" s="569">
        <f>SUM(E29:E38)-E31</f>
        <v>4979.51</v>
      </c>
      <c r="F40" s="1274">
        <f>SUM(F29:F38)</f>
        <v>677</v>
      </c>
      <c r="G40" s="570">
        <f t="shared" si="0"/>
        <v>7898.710000000005</v>
      </c>
      <c r="H40" s="572">
        <f>SUM(H29:H38)-H31</f>
        <v>2980.7700000000004</v>
      </c>
      <c r="I40" s="574">
        <f t="shared" si="1"/>
        <v>4917.940000000004</v>
      </c>
    </row>
    <row r="41" spans="1:9" ht="17.25" customHeight="1">
      <c r="A41" s="579"/>
      <c r="B41" s="527" t="s">
        <v>51</v>
      </c>
      <c r="C41" s="528"/>
      <c r="D41" s="528"/>
      <c r="E41" s="538"/>
      <c r="F41" s="530"/>
      <c r="G41" s="531"/>
      <c r="H41" s="529"/>
      <c r="I41" s="491"/>
    </row>
    <row r="42" spans="1:9" ht="17.25" customHeight="1">
      <c r="A42" s="425">
        <v>25</v>
      </c>
      <c r="B42" s="135" t="s">
        <v>52</v>
      </c>
      <c r="C42" s="422">
        <v>261.77000000000004</v>
      </c>
      <c r="D42" s="422">
        <f>SUM('Sh1-Breakup'!CJ75)</f>
        <v>633.6</v>
      </c>
      <c r="E42" s="422"/>
      <c r="F42" s="422"/>
      <c r="G42" s="422">
        <f t="shared" si="0"/>
        <v>261.77000000000004</v>
      </c>
      <c r="H42" s="423">
        <f>SUM('Sh1-Breakup'!CS75)</f>
        <v>0</v>
      </c>
      <c r="I42" s="491">
        <f t="shared" si="1"/>
        <v>261.77000000000004</v>
      </c>
    </row>
    <row r="43" spans="1:9" ht="18" customHeight="1">
      <c r="A43" s="425">
        <v>26</v>
      </c>
      <c r="B43" s="135" t="s">
        <v>91</v>
      </c>
      <c r="C43" s="422">
        <v>30.38</v>
      </c>
      <c r="D43" s="422">
        <v>105.79</v>
      </c>
      <c r="E43" s="422"/>
      <c r="F43" s="422"/>
      <c r="G43" s="422">
        <f t="shared" si="0"/>
        <v>30.38</v>
      </c>
      <c r="H43" s="423">
        <v>0</v>
      </c>
      <c r="I43" s="491">
        <f t="shared" si="1"/>
        <v>30.38</v>
      </c>
    </row>
    <row r="44" spans="1:9" ht="18" customHeight="1">
      <c r="A44" s="425">
        <v>27</v>
      </c>
      <c r="B44" s="458" t="s">
        <v>165</v>
      </c>
      <c r="C44" s="422">
        <v>457.3200000000006</v>
      </c>
      <c r="D44" s="422">
        <v>5044.43</v>
      </c>
      <c r="E44" s="422">
        <v>1261.11</v>
      </c>
      <c r="F44" s="555"/>
      <c r="G44" s="422">
        <f t="shared" si="0"/>
        <v>1718.4300000000005</v>
      </c>
      <c r="H44" s="516">
        <f>SUM('Sh1-Breakup'!CS76)</f>
        <v>1411.58</v>
      </c>
      <c r="I44" s="491">
        <f t="shared" si="1"/>
        <v>306.8500000000006</v>
      </c>
    </row>
    <row r="45" spans="1:9" ht="18" customHeight="1">
      <c r="A45" s="425">
        <v>28</v>
      </c>
      <c r="B45" s="135" t="s">
        <v>166</v>
      </c>
      <c r="C45" s="421">
        <v>292.2399999999998</v>
      </c>
      <c r="D45" s="422">
        <v>7092.92</v>
      </c>
      <c r="E45" s="422">
        <v>1773.23</v>
      </c>
      <c r="F45" s="422"/>
      <c r="G45" s="422">
        <f t="shared" si="0"/>
        <v>2065.47</v>
      </c>
      <c r="H45" s="516">
        <f>SUM('Sh1-Breakup'!CS77)</f>
        <v>1005.38</v>
      </c>
      <c r="I45" s="491">
        <f t="shared" si="1"/>
        <v>1060.0899999999997</v>
      </c>
    </row>
    <row r="46" spans="1:9" ht="18" customHeight="1">
      <c r="A46" s="425">
        <v>29</v>
      </c>
      <c r="B46" s="135" t="s">
        <v>167</v>
      </c>
      <c r="C46" s="422">
        <v>17.349</v>
      </c>
      <c r="D46" s="422">
        <v>176.45</v>
      </c>
      <c r="E46" s="422"/>
      <c r="F46" s="422"/>
      <c r="G46" s="422">
        <f t="shared" si="0"/>
        <v>17.349</v>
      </c>
      <c r="H46" s="423">
        <v>0</v>
      </c>
      <c r="I46" s="491">
        <f t="shared" si="1"/>
        <v>17.349</v>
      </c>
    </row>
    <row r="47" spans="1:9" ht="18" customHeight="1">
      <c r="A47" s="425">
        <v>30</v>
      </c>
      <c r="B47" s="672" t="s">
        <v>168</v>
      </c>
      <c r="C47" s="422">
        <v>121.84999999999997</v>
      </c>
      <c r="D47" s="422">
        <v>715.8</v>
      </c>
      <c r="E47" s="422">
        <v>178.95</v>
      </c>
      <c r="F47" s="422"/>
      <c r="G47" s="422">
        <f t="shared" si="0"/>
        <v>300.79999999999995</v>
      </c>
      <c r="H47" s="423">
        <f>SUM('Sh1-Breakup'!CS78)</f>
        <v>30.01</v>
      </c>
      <c r="I47" s="491">
        <f t="shared" si="1"/>
        <v>270.78999999999996</v>
      </c>
    </row>
    <row r="48" spans="1:9" ht="18" customHeight="1" thickBot="1">
      <c r="A48" s="426"/>
      <c r="B48" s="671" t="s">
        <v>337</v>
      </c>
      <c r="C48" s="525">
        <v>414.08999999999924</v>
      </c>
      <c r="D48" s="525">
        <f>SUM(D45+D47)</f>
        <v>7808.72</v>
      </c>
      <c r="E48" s="559">
        <f>SUM(E45+E47)</f>
        <v>1952.18</v>
      </c>
      <c r="F48" s="526"/>
      <c r="G48" s="515">
        <f t="shared" si="0"/>
        <v>2366.2699999999995</v>
      </c>
      <c r="H48" s="536">
        <f>SUM(H45+H47)</f>
        <v>1035.39</v>
      </c>
      <c r="I48" s="573">
        <f t="shared" si="1"/>
        <v>1330.8799999999994</v>
      </c>
    </row>
    <row r="49" spans="1:9" ht="18" customHeight="1" thickBot="1">
      <c r="A49" s="539"/>
      <c r="B49" s="540" t="s">
        <v>342</v>
      </c>
      <c r="C49" s="535">
        <v>1180.9089999999997</v>
      </c>
      <c r="D49" s="534">
        <f>SUM(D42:D47)</f>
        <v>13768.990000000002</v>
      </c>
      <c r="E49" s="569">
        <f>SUM(E42+E43+E44+E45+E46+E47)</f>
        <v>3213.29</v>
      </c>
      <c r="F49" s="1274">
        <f>SUM(F42:F47)</f>
        <v>0</v>
      </c>
      <c r="G49" s="570">
        <f t="shared" si="0"/>
        <v>4394.199</v>
      </c>
      <c r="H49" s="571">
        <f>SUM(H42:H47)</f>
        <v>2446.9700000000003</v>
      </c>
      <c r="I49" s="570">
        <f t="shared" si="1"/>
        <v>1947.2289999999994</v>
      </c>
    </row>
    <row r="50" spans="1:9" ht="17.25" customHeight="1">
      <c r="A50" s="537"/>
      <c r="B50" s="527" t="s">
        <v>169</v>
      </c>
      <c r="C50" s="528"/>
      <c r="D50" s="528"/>
      <c r="E50" s="538"/>
      <c r="F50" s="538"/>
      <c r="G50" s="531"/>
      <c r="H50" s="528"/>
      <c r="I50" s="532"/>
    </row>
    <row r="51" spans="1:9" ht="18" customHeight="1">
      <c r="A51" s="425">
        <v>31</v>
      </c>
      <c r="B51" s="135" t="s">
        <v>57</v>
      </c>
      <c r="C51" s="422">
        <v>1116.73</v>
      </c>
      <c r="D51" s="422">
        <v>4520.110000000001</v>
      </c>
      <c r="E51" s="422"/>
      <c r="F51" s="422"/>
      <c r="G51" s="422">
        <f t="shared" si="0"/>
        <v>1116.73</v>
      </c>
      <c r="H51" s="516">
        <f>SUM('Sh1-Breakup'!CS82)</f>
        <v>69.66</v>
      </c>
      <c r="I51" s="491">
        <f t="shared" si="1"/>
        <v>1047.07</v>
      </c>
    </row>
    <row r="52" spans="1:9" ht="18" customHeight="1">
      <c r="A52" s="425">
        <v>32</v>
      </c>
      <c r="B52" s="135" t="s">
        <v>170</v>
      </c>
      <c r="C52" s="421">
        <v>1115.960000000001</v>
      </c>
      <c r="D52" s="422">
        <v>10170.42</v>
      </c>
      <c r="E52" s="422">
        <v>2542.6</v>
      </c>
      <c r="F52" s="422"/>
      <c r="G52" s="422">
        <f t="shared" si="0"/>
        <v>3658.560000000001</v>
      </c>
      <c r="H52" s="516">
        <f>SUM('Sh1-Breakup'!CS83)</f>
        <v>1114.27</v>
      </c>
      <c r="I52" s="491">
        <f t="shared" si="1"/>
        <v>2544.290000000001</v>
      </c>
    </row>
    <row r="53" spans="1:9" ht="18" customHeight="1">
      <c r="A53" s="425">
        <v>33</v>
      </c>
      <c r="B53" s="672" t="s">
        <v>211</v>
      </c>
      <c r="C53" s="422">
        <v>198.25000000000045</v>
      </c>
      <c r="D53" s="422">
        <v>2246.036</v>
      </c>
      <c r="E53" s="422">
        <v>561.5</v>
      </c>
      <c r="F53" s="422"/>
      <c r="G53" s="422">
        <f t="shared" si="0"/>
        <v>759.7500000000005</v>
      </c>
      <c r="H53" s="423">
        <f>SUM('Sh1-Breakup'!CS84)</f>
        <v>642.5999999999999</v>
      </c>
      <c r="I53" s="491">
        <f t="shared" si="1"/>
        <v>117.15000000000055</v>
      </c>
    </row>
    <row r="54" spans="1:9" ht="18" customHeight="1">
      <c r="A54" s="425">
        <v>34</v>
      </c>
      <c r="B54" s="135" t="s">
        <v>171</v>
      </c>
      <c r="C54" s="422">
        <v>630.8099999999995</v>
      </c>
      <c r="D54" s="422">
        <v>13610.76</v>
      </c>
      <c r="E54" s="422">
        <v>3402.68</v>
      </c>
      <c r="F54" s="422"/>
      <c r="G54" s="422">
        <f t="shared" si="0"/>
        <v>4033.4899999999993</v>
      </c>
      <c r="H54" s="423">
        <f>SUM('Sh1-Breakup'!CS85)</f>
        <v>2339.59</v>
      </c>
      <c r="I54" s="491">
        <f t="shared" si="1"/>
        <v>1693.8999999999992</v>
      </c>
    </row>
    <row r="55" spans="1:9" ht="18" customHeight="1">
      <c r="A55" s="425">
        <v>35</v>
      </c>
      <c r="B55" s="135" t="s">
        <v>172</v>
      </c>
      <c r="C55" s="422">
        <v>16.680000000000064</v>
      </c>
      <c r="D55" s="422">
        <v>937.85</v>
      </c>
      <c r="E55" s="422">
        <v>234.46</v>
      </c>
      <c r="F55" s="422"/>
      <c r="G55" s="422">
        <f t="shared" si="0"/>
        <v>251.14000000000007</v>
      </c>
      <c r="H55" s="423">
        <f>SUM('Sh1-Breakup'!CS86)</f>
        <v>210.08</v>
      </c>
      <c r="I55" s="491">
        <f t="shared" si="1"/>
        <v>41.06000000000006</v>
      </c>
    </row>
    <row r="56" spans="1:9" ht="18" customHeight="1">
      <c r="A56" s="425">
        <v>36</v>
      </c>
      <c r="B56" s="135" t="s">
        <v>173</v>
      </c>
      <c r="C56" s="422">
        <v>28.88000000000011</v>
      </c>
      <c r="D56" s="422">
        <v>1659.26</v>
      </c>
      <c r="E56" s="422">
        <v>414.82</v>
      </c>
      <c r="F56" s="422"/>
      <c r="G56" s="422">
        <f t="shared" si="0"/>
        <v>443.7000000000001</v>
      </c>
      <c r="H56" s="423">
        <f>SUM('Sh1-Breakup'!CS87)</f>
        <v>95.32</v>
      </c>
      <c r="I56" s="491">
        <f t="shared" si="1"/>
        <v>348.3800000000001</v>
      </c>
    </row>
    <row r="57" spans="1:9" ht="18" customHeight="1">
      <c r="A57" s="425">
        <v>37</v>
      </c>
      <c r="B57" s="135" t="s">
        <v>262</v>
      </c>
      <c r="C57" s="421">
        <v>129.81999999999994</v>
      </c>
      <c r="D57" s="422">
        <v>865.7</v>
      </c>
      <c r="E57" s="422">
        <v>216.43</v>
      </c>
      <c r="F57" s="422"/>
      <c r="G57" s="422">
        <f t="shared" si="0"/>
        <v>346.24999999999994</v>
      </c>
      <c r="H57" s="423">
        <f>SUM('Sh1-Breakup'!CS88)</f>
        <v>90.53</v>
      </c>
      <c r="I57" s="491">
        <f t="shared" si="1"/>
        <v>255.71999999999994</v>
      </c>
    </row>
    <row r="58" spans="1:9" ht="18" customHeight="1" thickBot="1">
      <c r="A58" s="426"/>
      <c r="B58" s="137" t="s">
        <v>125</v>
      </c>
      <c r="C58" s="525">
        <v>1806.1899999999969</v>
      </c>
      <c r="D58" s="525">
        <f>SUM(D54:D57)</f>
        <v>17073.57</v>
      </c>
      <c r="E58" s="559">
        <f>SUM(E54:E57)</f>
        <v>4268.39</v>
      </c>
      <c r="F58" s="525"/>
      <c r="G58" s="559">
        <f t="shared" si="0"/>
        <v>6074.579999999997</v>
      </c>
      <c r="H58" s="536">
        <f>SUM(H54:H57)</f>
        <v>2735.5200000000004</v>
      </c>
      <c r="I58" s="573">
        <f t="shared" si="1"/>
        <v>3339.0599999999968</v>
      </c>
    </row>
    <row r="59" spans="1:9" ht="20.25" customHeight="1" thickBot="1">
      <c r="A59" s="539"/>
      <c r="B59" s="540" t="s">
        <v>343</v>
      </c>
      <c r="C59" s="535">
        <v>3237.1299999999974</v>
      </c>
      <c r="D59" s="534">
        <f>SUM(D51:D57)</f>
        <v>34010.136</v>
      </c>
      <c r="E59" s="569">
        <f>SUM(E51:E57)</f>
        <v>7372.49</v>
      </c>
      <c r="F59" s="1274">
        <f>SUM(F51:F57)</f>
        <v>0</v>
      </c>
      <c r="G59" s="1272">
        <f t="shared" si="0"/>
        <v>10609.619999999997</v>
      </c>
      <c r="H59" s="572">
        <f>SUM(H51:H57)</f>
        <v>4562.049999999999</v>
      </c>
      <c r="I59" s="570">
        <f t="shared" si="1"/>
        <v>6047.569999999998</v>
      </c>
    </row>
    <row r="60" spans="1:9" ht="15.75" customHeight="1">
      <c r="A60" s="537"/>
      <c r="B60" s="527" t="s">
        <v>174</v>
      </c>
      <c r="C60" s="528"/>
      <c r="D60" s="528"/>
      <c r="E60" s="538"/>
      <c r="F60" s="538"/>
      <c r="G60" s="531"/>
      <c r="H60" s="528"/>
      <c r="I60" s="532"/>
    </row>
    <row r="61" spans="1:9" ht="18" customHeight="1">
      <c r="A61" s="425">
        <v>38</v>
      </c>
      <c r="B61" s="135" t="s">
        <v>34</v>
      </c>
      <c r="C61" s="421">
        <v>270.69000000000005</v>
      </c>
      <c r="D61" s="422">
        <v>1926.5100000000002</v>
      </c>
      <c r="E61" s="422">
        <v>0</v>
      </c>
      <c r="F61" s="422"/>
      <c r="G61" s="422">
        <f t="shared" si="0"/>
        <v>270.69000000000005</v>
      </c>
      <c r="H61" s="423">
        <f>SUM('Sh1-Breakup'!CS40)</f>
        <v>0</v>
      </c>
      <c r="I61" s="491">
        <f t="shared" si="1"/>
        <v>270.69000000000005</v>
      </c>
    </row>
    <row r="62" spans="1:9" ht="18" customHeight="1">
      <c r="A62" s="425">
        <v>39</v>
      </c>
      <c r="B62" s="135" t="s">
        <v>35</v>
      </c>
      <c r="C62" s="421">
        <v>226.10000000000036</v>
      </c>
      <c r="D62" s="422">
        <v>6836.66</v>
      </c>
      <c r="E62" s="422">
        <v>1709.16</v>
      </c>
      <c r="F62" s="422"/>
      <c r="G62" s="422">
        <f t="shared" si="0"/>
        <v>1935.2600000000004</v>
      </c>
      <c r="H62" s="423">
        <f>SUM('Sh1-Breakup'!CS41)</f>
        <v>1089.12</v>
      </c>
      <c r="I62" s="491">
        <f t="shared" si="1"/>
        <v>846.1400000000006</v>
      </c>
    </row>
    <row r="63" spans="1:9" ht="18" customHeight="1" thickBot="1">
      <c r="A63" s="426">
        <v>40</v>
      </c>
      <c r="B63" s="137" t="s">
        <v>408</v>
      </c>
      <c r="C63" s="515">
        <v>23.600000000000023</v>
      </c>
      <c r="D63" s="515">
        <v>402.17</v>
      </c>
      <c r="E63" s="515">
        <v>100.54</v>
      </c>
      <c r="F63" s="515"/>
      <c r="G63" s="515">
        <f t="shared" si="0"/>
        <v>124.14000000000003</v>
      </c>
      <c r="H63" s="543">
        <f>SUM('Sh1-Breakup'!CS42)</f>
        <v>0</v>
      </c>
      <c r="I63" s="542">
        <f t="shared" si="1"/>
        <v>124.14000000000003</v>
      </c>
    </row>
    <row r="64" spans="1:9" ht="21" customHeight="1" thickBot="1">
      <c r="A64" s="957"/>
      <c r="B64" s="1209" t="s">
        <v>409</v>
      </c>
      <c r="C64" s="954">
        <v>249.70000000000073</v>
      </c>
      <c r="D64" s="965">
        <v>7238.82</v>
      </c>
      <c r="E64" s="959">
        <f>SUM(E62:E63)</f>
        <v>1809.7</v>
      </c>
      <c r="F64" s="989">
        <f>SUM(F62:F63)</f>
        <v>0</v>
      </c>
      <c r="G64" s="570">
        <f t="shared" si="0"/>
        <v>2059.4000000000005</v>
      </c>
      <c r="H64" s="1208">
        <f>SUM(H62:H63)</f>
        <v>1089.12</v>
      </c>
      <c r="I64" s="570">
        <f t="shared" si="1"/>
        <v>970.2800000000007</v>
      </c>
    </row>
    <row r="65" spans="1:9" ht="18" customHeight="1">
      <c r="A65" s="955">
        <v>41</v>
      </c>
      <c r="B65" s="956" t="s">
        <v>36</v>
      </c>
      <c r="C65" s="531">
        <v>161.31999999999994</v>
      </c>
      <c r="D65" s="531">
        <v>1750.1999999999998</v>
      </c>
      <c r="E65" s="531">
        <v>437.55</v>
      </c>
      <c r="F65" s="531"/>
      <c r="G65" s="531">
        <f t="shared" si="0"/>
        <v>598.8699999999999</v>
      </c>
      <c r="H65" s="538">
        <f>SUM('Sh1-Breakup'!CS44)</f>
        <v>143.4</v>
      </c>
      <c r="I65" s="532">
        <f t="shared" si="1"/>
        <v>455.4699999999999</v>
      </c>
    </row>
    <row r="66" spans="1:12" ht="18" customHeight="1">
      <c r="A66" s="425">
        <v>42</v>
      </c>
      <c r="B66" s="135" t="s">
        <v>37</v>
      </c>
      <c r="C66" s="422">
        <v>606.3299999999999</v>
      </c>
      <c r="D66" s="422">
        <v>1518.368</v>
      </c>
      <c r="E66" s="422">
        <v>0</v>
      </c>
      <c r="F66" s="422"/>
      <c r="G66" s="422">
        <f t="shared" si="0"/>
        <v>606.3299999999999</v>
      </c>
      <c r="H66" s="423">
        <f>SUM('Sh1-Breakup'!CS45)</f>
        <v>460.37</v>
      </c>
      <c r="I66" s="491">
        <f t="shared" si="1"/>
        <v>145.95999999999992</v>
      </c>
      <c r="L66" s="73"/>
    </row>
    <row r="67" spans="1:9" ht="18" customHeight="1">
      <c r="A67" s="425">
        <v>43</v>
      </c>
      <c r="B67" s="135" t="s">
        <v>38</v>
      </c>
      <c r="C67" s="421">
        <v>493.6600000000001</v>
      </c>
      <c r="D67" s="422">
        <v>1210.868</v>
      </c>
      <c r="E67" s="422">
        <v>302.72</v>
      </c>
      <c r="F67" s="422"/>
      <c r="G67" s="422">
        <f t="shared" si="0"/>
        <v>796.3800000000001</v>
      </c>
      <c r="H67" s="423">
        <f>SUM('Sh1-Breakup'!CS46)</f>
        <v>0</v>
      </c>
      <c r="I67" s="491">
        <f t="shared" si="1"/>
        <v>796.3800000000001</v>
      </c>
    </row>
    <row r="68" spans="1:9" ht="18" customHeight="1">
      <c r="A68" s="425">
        <v>44</v>
      </c>
      <c r="B68" s="135" t="s">
        <v>39</v>
      </c>
      <c r="C68" s="421">
        <v>794.2699999999998</v>
      </c>
      <c r="D68" s="422">
        <v>1882.6680000000001</v>
      </c>
      <c r="E68" s="422">
        <v>470.67</v>
      </c>
      <c r="F68" s="422"/>
      <c r="G68" s="422">
        <f t="shared" si="0"/>
        <v>1264.9399999999998</v>
      </c>
      <c r="H68" s="423">
        <f>SUM('Sh1-Breakup'!CS47)</f>
        <v>0</v>
      </c>
      <c r="I68" s="491">
        <f t="shared" si="1"/>
        <v>1264.9399999999998</v>
      </c>
    </row>
    <row r="69" spans="1:12" ht="18" customHeight="1">
      <c r="A69" s="425">
        <v>45</v>
      </c>
      <c r="B69" s="135" t="s">
        <v>350</v>
      </c>
      <c r="C69" s="422">
        <v>10.179999999999836</v>
      </c>
      <c r="D69" s="422">
        <v>1387.58</v>
      </c>
      <c r="E69" s="422">
        <v>346.9</v>
      </c>
      <c r="F69" s="422"/>
      <c r="G69" s="422">
        <f t="shared" si="0"/>
        <v>357.0799999999998</v>
      </c>
      <c r="H69" s="423">
        <f>SUM('Sh1-Breakup'!CS48)</f>
        <v>0</v>
      </c>
      <c r="I69" s="491">
        <f t="shared" si="1"/>
        <v>357.0799999999998</v>
      </c>
      <c r="L69" s="73"/>
    </row>
    <row r="70" spans="1:9" ht="18" customHeight="1" thickBot="1">
      <c r="A70" s="425">
        <v>46</v>
      </c>
      <c r="B70" s="137" t="s">
        <v>41</v>
      </c>
      <c r="C70" s="515">
        <v>114.73999999999998</v>
      </c>
      <c r="D70" s="422">
        <v>638.59</v>
      </c>
      <c r="E70" s="515">
        <v>0</v>
      </c>
      <c r="F70" s="515"/>
      <c r="G70" s="422">
        <f t="shared" si="0"/>
        <v>114.73999999999998</v>
      </c>
      <c r="H70" s="543">
        <f>SUM('Sh1-Breakup'!CS49)</f>
        <v>0</v>
      </c>
      <c r="I70" s="542">
        <f t="shared" si="1"/>
        <v>114.73999999999998</v>
      </c>
    </row>
    <row r="71" spans="1:11" ht="20.25" customHeight="1" thickBot="1">
      <c r="A71" s="539"/>
      <c r="B71" s="540" t="s">
        <v>344</v>
      </c>
      <c r="C71" s="535">
        <v>2700.8899999999994</v>
      </c>
      <c r="D71" s="534">
        <f>SUM(D61:D70)-D64</f>
        <v>17553.613999999998</v>
      </c>
      <c r="E71" s="569">
        <f>SUM(E61:E70)-E64</f>
        <v>3367.54</v>
      </c>
      <c r="F71" s="1273">
        <f>SUM(F61:F70)</f>
        <v>0</v>
      </c>
      <c r="G71" s="559">
        <f t="shared" si="0"/>
        <v>6068.429999999999</v>
      </c>
      <c r="H71" s="571">
        <f>SUM('Sh1-Breakup'!CS50)</f>
        <v>1692.8899999999999</v>
      </c>
      <c r="I71" s="570">
        <f t="shared" si="1"/>
        <v>4375.539999999999</v>
      </c>
      <c r="K71" s="73"/>
    </row>
    <row r="72" spans="1:10" ht="24" customHeight="1" thickBot="1">
      <c r="A72" s="539"/>
      <c r="B72" s="558" t="s">
        <v>355</v>
      </c>
      <c r="C72" s="535">
        <v>13124.069000000003</v>
      </c>
      <c r="D72" s="535">
        <f>SUM(D20++D27+D40+D49+D59+D71+0.01)</f>
        <v>138000</v>
      </c>
      <c r="E72" s="535">
        <f>SUM(E20++E27+E40+E49+E59+E71)</f>
        <v>31021.660000000003</v>
      </c>
      <c r="F72" s="1271">
        <f>SUM(F20+F27+F40+F49+F59+F71)</f>
        <v>0</v>
      </c>
      <c r="G72" s="1272">
        <f t="shared" si="0"/>
        <v>44145.72900000001</v>
      </c>
      <c r="H72" s="571">
        <f>SUM(H20+H27+H40+H49+H59+H71)</f>
        <v>19606.73</v>
      </c>
      <c r="I72" s="570">
        <f t="shared" si="1"/>
        <v>24538.999000000007</v>
      </c>
      <c r="J72" s="73"/>
    </row>
    <row r="73" spans="1:9" ht="18.75" customHeight="1">
      <c r="A73" s="16"/>
      <c r="B73" s="966"/>
      <c r="C73" s="16"/>
      <c r="D73" s="16"/>
      <c r="E73" s="16"/>
      <c r="F73" s="16"/>
      <c r="G73" s="16"/>
      <c r="H73" s="16"/>
      <c r="I73" s="16"/>
    </row>
    <row r="76" ht="12.75">
      <c r="G76" s="73"/>
    </row>
    <row r="78" spans="5:6" ht="12.75">
      <c r="E78" s="73"/>
      <c r="F78" s="73"/>
    </row>
    <row r="79" ht="12.75">
      <c r="E79" s="73"/>
    </row>
    <row r="81" ht="12.75">
      <c r="E81" s="73"/>
    </row>
  </sheetData>
  <sheetProtection/>
  <mergeCells count="10">
    <mergeCell ref="I3:I6"/>
    <mergeCell ref="A1:I1"/>
    <mergeCell ref="A3:A6"/>
    <mergeCell ref="B3:B6"/>
    <mergeCell ref="C3:C6"/>
    <mergeCell ref="D3:D6"/>
    <mergeCell ref="E3:E6"/>
    <mergeCell ref="F3:F6"/>
    <mergeCell ref="G3:G6"/>
    <mergeCell ref="H3:H6"/>
  </mergeCells>
  <printOptions verticalCentered="1"/>
  <pageMargins left="0.25" right="0" top="0.25" bottom="0" header="0.3" footer="0.0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zoomScale="70" zoomScaleNormal="70" zoomScaleSheetLayoutView="85" zoomScalePageLayoutView="0" workbookViewId="0" topLeftCell="A43">
      <selection activeCell="J72" sqref="J72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16.28125" style="0" customWidth="1"/>
    <col min="4" max="4" width="18.28125" style="0" customWidth="1"/>
    <col min="5" max="5" width="16.8515625" style="0" customWidth="1"/>
    <col min="6" max="7" width="15.421875" style="0" customWidth="1"/>
    <col min="8" max="8" width="16.421875" style="0" customWidth="1"/>
    <col min="9" max="9" width="14.00390625" style="0" customWidth="1"/>
    <col min="10" max="10" width="12.421875" style="0" customWidth="1"/>
  </cols>
  <sheetData>
    <row r="1" spans="1:9" ht="36" customHeight="1">
      <c r="A1" s="1671" t="s">
        <v>515</v>
      </c>
      <c r="B1" s="1671"/>
      <c r="C1" s="1671"/>
      <c r="D1" s="1671"/>
      <c r="E1" s="1671"/>
      <c r="F1" s="1671"/>
      <c r="G1" s="1671"/>
      <c r="H1" s="1671"/>
      <c r="I1" s="1671"/>
    </row>
    <row r="2" spans="1:8" ht="16.5" customHeight="1" thickBot="1">
      <c r="A2" s="490"/>
      <c r="B2" s="490"/>
      <c r="C2" s="490"/>
      <c r="D2" s="490"/>
      <c r="E2" s="490"/>
      <c r="F2" s="490"/>
      <c r="G2" s="524" t="s">
        <v>338</v>
      </c>
      <c r="H2" s="524"/>
    </row>
    <row r="3" spans="1:10" ht="19.5" customHeight="1">
      <c r="A3" s="1668" t="s">
        <v>326</v>
      </c>
      <c r="B3" s="1662" t="s">
        <v>152</v>
      </c>
      <c r="C3" s="1662" t="s">
        <v>479</v>
      </c>
      <c r="D3" s="1662" t="s">
        <v>466</v>
      </c>
      <c r="E3" s="1650" t="s">
        <v>467</v>
      </c>
      <c r="F3" s="1678" t="s">
        <v>490</v>
      </c>
      <c r="G3" s="1675" t="s">
        <v>507</v>
      </c>
      <c r="H3" s="1672" t="s">
        <v>492</v>
      </c>
      <c r="I3" s="1425" t="s">
        <v>491</v>
      </c>
      <c r="J3" s="1665" t="s">
        <v>514</v>
      </c>
    </row>
    <row r="4" spans="1:10" ht="19.5" customHeight="1">
      <c r="A4" s="1669"/>
      <c r="B4" s="1663"/>
      <c r="C4" s="1663"/>
      <c r="D4" s="1663"/>
      <c r="E4" s="1651"/>
      <c r="F4" s="1679"/>
      <c r="G4" s="1676"/>
      <c r="H4" s="1673"/>
      <c r="I4" s="1425"/>
      <c r="J4" s="1666"/>
    </row>
    <row r="5" spans="1:10" ht="19.5" customHeight="1">
      <c r="A5" s="1669"/>
      <c r="B5" s="1663"/>
      <c r="C5" s="1663"/>
      <c r="D5" s="1663"/>
      <c r="E5" s="1651"/>
      <c r="F5" s="1679"/>
      <c r="G5" s="1676"/>
      <c r="H5" s="1673"/>
      <c r="I5" s="1425"/>
      <c r="J5" s="1666"/>
    </row>
    <row r="6" spans="1:10" ht="27" customHeight="1" thickBot="1">
      <c r="A6" s="1670"/>
      <c r="B6" s="1664"/>
      <c r="C6" s="1664"/>
      <c r="D6" s="1664"/>
      <c r="E6" s="1652"/>
      <c r="F6" s="1680"/>
      <c r="G6" s="1677"/>
      <c r="H6" s="1674"/>
      <c r="I6" s="1509"/>
      <c r="J6" s="1667"/>
    </row>
    <row r="7" spans="1:10" ht="16.5" customHeight="1" thickBot="1">
      <c r="A7" s="902">
        <v>1</v>
      </c>
      <c r="B7" s="903">
        <v>2</v>
      </c>
      <c r="C7" s="903">
        <v>3</v>
      </c>
      <c r="D7" s="903">
        <v>4</v>
      </c>
      <c r="E7" s="903">
        <v>5</v>
      </c>
      <c r="F7" s="905">
        <v>6</v>
      </c>
      <c r="G7" s="903">
        <v>7</v>
      </c>
      <c r="H7" s="1295">
        <v>8</v>
      </c>
      <c r="I7" s="1347">
        <v>9</v>
      </c>
      <c r="J7" s="675">
        <v>10</v>
      </c>
    </row>
    <row r="8" spans="1:10" ht="16.5" customHeight="1">
      <c r="A8" s="581"/>
      <c r="B8" s="582" t="s">
        <v>153</v>
      </c>
      <c r="C8" s="582"/>
      <c r="D8" s="582"/>
      <c r="E8" s="582"/>
      <c r="F8" s="582"/>
      <c r="G8" s="582"/>
      <c r="H8" s="1296"/>
      <c r="I8" s="115"/>
      <c r="J8" s="2"/>
    </row>
    <row r="9" spans="1:11" ht="17.25" customHeight="1">
      <c r="A9" s="425">
        <v>1</v>
      </c>
      <c r="B9" s="135" t="s">
        <v>19</v>
      </c>
      <c r="C9" s="421">
        <v>214.97999999999996</v>
      </c>
      <c r="D9" s="422">
        <v>405.4</v>
      </c>
      <c r="E9" s="422"/>
      <c r="F9" s="422">
        <f aca="true" t="shared" si="0" ref="F9:F20">SUM(C9+E9)</f>
        <v>214.97999999999996</v>
      </c>
      <c r="G9" s="423">
        <f>SUM('Sh1-Breakup'!CS10)</f>
        <v>19.740000000000002</v>
      </c>
      <c r="H9" s="1297">
        <f>SUM(F9-G9)</f>
        <v>195.23999999999995</v>
      </c>
      <c r="I9" s="1348">
        <v>75.89</v>
      </c>
      <c r="J9" s="1356">
        <f>SUM(I9-G9)</f>
        <v>56.15</v>
      </c>
      <c r="K9" s="73">
        <f>SUM(I9-G9)</f>
        <v>56.15</v>
      </c>
    </row>
    <row r="10" spans="1:11" ht="17.25" customHeight="1">
      <c r="A10" s="425">
        <v>2</v>
      </c>
      <c r="B10" s="135" t="s">
        <v>20</v>
      </c>
      <c r="C10" s="422">
        <v>131.76999999999998</v>
      </c>
      <c r="D10" s="422">
        <v>1161.61</v>
      </c>
      <c r="E10" s="422"/>
      <c r="F10" s="422">
        <f t="shared" si="0"/>
        <v>131.76999999999998</v>
      </c>
      <c r="G10" s="423">
        <f>SUM('Sh1-Breakup'!CS11)</f>
        <v>6.98</v>
      </c>
      <c r="H10" s="1297">
        <f aca="true" t="shared" si="1" ref="H10:H72">SUM(F10-G10)</f>
        <v>124.78999999999998</v>
      </c>
      <c r="I10" s="1348">
        <v>66.07999999999998</v>
      </c>
      <c r="J10" s="1356">
        <f aca="true" t="shared" si="2" ref="J10:J72">SUM(I10-G10)</f>
        <v>59.09999999999998</v>
      </c>
      <c r="K10" s="73">
        <f aca="true" t="shared" si="3" ref="K10:K72">SUM(I10-G10)</f>
        <v>59.09999999999998</v>
      </c>
    </row>
    <row r="11" spans="1:11" ht="18" customHeight="1">
      <c r="A11" s="425">
        <v>3</v>
      </c>
      <c r="B11" s="135" t="s">
        <v>21</v>
      </c>
      <c r="C11" s="421">
        <v>6.400000000000091</v>
      </c>
      <c r="D11" s="422">
        <v>3101.28</v>
      </c>
      <c r="E11" s="422">
        <v>775.32</v>
      </c>
      <c r="F11" s="422">
        <f t="shared" si="0"/>
        <v>781.7200000000001</v>
      </c>
      <c r="G11" s="423">
        <f>SUM('Sh1-Breakup'!CS12)</f>
        <v>719.8</v>
      </c>
      <c r="H11" s="1297">
        <f t="shared" si="1"/>
        <v>61.920000000000186</v>
      </c>
      <c r="I11" s="1348">
        <v>2075.19</v>
      </c>
      <c r="J11" s="1356">
        <f t="shared" si="2"/>
        <v>1355.39</v>
      </c>
      <c r="K11" s="73">
        <f t="shared" si="3"/>
        <v>1355.39</v>
      </c>
    </row>
    <row r="12" spans="1:11" ht="17.25" customHeight="1">
      <c r="A12" s="425">
        <v>4</v>
      </c>
      <c r="B12" s="135" t="s">
        <v>154</v>
      </c>
      <c r="C12" s="421">
        <v>263.21000000000004</v>
      </c>
      <c r="D12" s="422">
        <v>1792.69</v>
      </c>
      <c r="E12" s="422">
        <v>448.17</v>
      </c>
      <c r="F12" s="422">
        <f t="shared" si="0"/>
        <v>711.3800000000001</v>
      </c>
      <c r="G12" s="423">
        <f>SUM('Sh1-Breakup'!CS13)</f>
        <v>230.25</v>
      </c>
      <c r="H12" s="1297">
        <f t="shared" si="1"/>
        <v>481.1300000000001</v>
      </c>
      <c r="I12" s="1348">
        <v>755.0500000000004</v>
      </c>
      <c r="J12" s="1356">
        <f t="shared" si="2"/>
        <v>524.8000000000004</v>
      </c>
      <c r="K12" s="73">
        <f t="shared" si="3"/>
        <v>524.8000000000004</v>
      </c>
    </row>
    <row r="13" spans="1:11" ht="18" customHeight="1" thickBot="1">
      <c r="A13" s="426">
        <v>5</v>
      </c>
      <c r="B13" s="526" t="s">
        <v>400</v>
      </c>
      <c r="C13" s="515">
        <v>0.8300000000000125</v>
      </c>
      <c r="D13" s="515">
        <v>199.19</v>
      </c>
      <c r="E13" s="515">
        <v>49.8</v>
      </c>
      <c r="F13" s="515">
        <f t="shared" si="0"/>
        <v>50.63000000000001</v>
      </c>
      <c r="G13" s="543">
        <f>SUM('Sh1-Breakup'!CS14)</f>
        <v>50.55</v>
      </c>
      <c r="H13" s="1298">
        <f t="shared" si="1"/>
        <v>0.0800000000000125</v>
      </c>
      <c r="I13" s="1349">
        <v>337.90999999999997</v>
      </c>
      <c r="J13" s="1356">
        <f t="shared" si="2"/>
        <v>287.35999999999996</v>
      </c>
      <c r="K13" s="73">
        <f t="shared" si="3"/>
        <v>287.35999999999996</v>
      </c>
    </row>
    <row r="14" spans="1:11" ht="18" customHeight="1" thickBot="1">
      <c r="A14" s="957"/>
      <c r="B14" s="958" t="s">
        <v>401</v>
      </c>
      <c r="C14" s="954">
        <v>264.03999999999996</v>
      </c>
      <c r="D14" s="959">
        <v>1991.88</v>
      </c>
      <c r="E14" s="751">
        <f>SUM(E12:E13)</f>
        <v>497.97</v>
      </c>
      <c r="F14" s="959">
        <f t="shared" si="0"/>
        <v>762.01</v>
      </c>
      <c r="G14" s="1207">
        <f>SUM(G12:G13)</f>
        <v>280.8</v>
      </c>
      <c r="H14" s="751">
        <f t="shared" si="1"/>
        <v>481.21</v>
      </c>
      <c r="I14" s="1350">
        <v>1092.9599999999998</v>
      </c>
      <c r="J14" s="1356">
        <f t="shared" si="2"/>
        <v>812.1599999999999</v>
      </c>
      <c r="K14" s="73">
        <f t="shared" si="3"/>
        <v>812.1599999999999</v>
      </c>
    </row>
    <row r="15" spans="1:11" ht="17.25" customHeight="1">
      <c r="A15" s="955">
        <v>6</v>
      </c>
      <c r="B15" s="956" t="s">
        <v>155</v>
      </c>
      <c r="C15" s="531">
        <v>-155.3699999999999</v>
      </c>
      <c r="D15" s="531">
        <v>3368.8360000000002</v>
      </c>
      <c r="E15" s="531">
        <v>842.21</v>
      </c>
      <c r="F15" s="531">
        <f t="shared" si="0"/>
        <v>686.8400000000001</v>
      </c>
      <c r="G15" s="538">
        <f>SUM('Sh1-Breakup'!CS16)</f>
        <v>386.85</v>
      </c>
      <c r="H15" s="1299">
        <f t="shared" si="1"/>
        <v>299.9900000000001</v>
      </c>
      <c r="I15" s="1351">
        <v>1468.8100000000004</v>
      </c>
      <c r="J15" s="1356">
        <f t="shared" si="2"/>
        <v>1081.9600000000005</v>
      </c>
      <c r="K15" s="73">
        <f t="shared" si="3"/>
        <v>1081.9600000000005</v>
      </c>
    </row>
    <row r="16" spans="1:11" ht="18" customHeight="1">
      <c r="A16" s="425">
        <v>7</v>
      </c>
      <c r="B16" s="135" t="s">
        <v>24</v>
      </c>
      <c r="C16" s="421">
        <v>843.3699999999999</v>
      </c>
      <c r="D16" s="422">
        <v>2993.38</v>
      </c>
      <c r="E16" s="422">
        <v>748.35</v>
      </c>
      <c r="F16" s="422">
        <f t="shared" si="0"/>
        <v>1591.7199999999998</v>
      </c>
      <c r="G16" s="423">
        <f>SUM('Sh1-Breakup'!CS17)</f>
        <v>1277.56</v>
      </c>
      <c r="H16" s="1297">
        <f t="shared" si="1"/>
        <v>314.15999999999985</v>
      </c>
      <c r="I16" s="1348">
        <v>2167.29</v>
      </c>
      <c r="J16" s="1356">
        <f t="shared" si="2"/>
        <v>889.73</v>
      </c>
      <c r="K16" s="73">
        <f t="shared" si="3"/>
        <v>889.73</v>
      </c>
    </row>
    <row r="17" spans="1:11" ht="18" customHeight="1">
      <c r="A17" s="425">
        <v>8</v>
      </c>
      <c r="B17" s="135" t="s">
        <v>156</v>
      </c>
      <c r="C17" s="422">
        <v>47.970000000000255</v>
      </c>
      <c r="D17" s="422">
        <v>6056.71</v>
      </c>
      <c r="E17" s="422">
        <v>1514.18</v>
      </c>
      <c r="F17" s="422">
        <f t="shared" si="0"/>
        <v>1562.1500000000003</v>
      </c>
      <c r="G17" s="423">
        <f>SUM('Sh1-Breakup'!CS18)</f>
        <v>1197</v>
      </c>
      <c r="H17" s="1297">
        <f t="shared" si="1"/>
        <v>365.1500000000003</v>
      </c>
      <c r="I17" s="1348">
        <v>3155.500000000001</v>
      </c>
      <c r="J17" s="1356">
        <f t="shared" si="2"/>
        <v>1958.500000000001</v>
      </c>
      <c r="K17" s="73">
        <f t="shared" si="3"/>
        <v>1958.500000000001</v>
      </c>
    </row>
    <row r="18" spans="1:11" ht="18" customHeight="1">
      <c r="A18" s="425">
        <v>9</v>
      </c>
      <c r="B18" s="135" t="s">
        <v>157</v>
      </c>
      <c r="C18" s="421">
        <v>6.309999999999945</v>
      </c>
      <c r="D18" s="422">
        <v>605.67</v>
      </c>
      <c r="E18" s="422">
        <v>151.42</v>
      </c>
      <c r="F18" s="422">
        <f t="shared" si="0"/>
        <v>157.72999999999993</v>
      </c>
      <c r="G18" s="423">
        <f>SUM('Sh1-Breakup'!CS19)</f>
        <v>43.8</v>
      </c>
      <c r="H18" s="1297">
        <f t="shared" si="1"/>
        <v>113.92999999999994</v>
      </c>
      <c r="I18" s="1348">
        <v>62.39999999999998</v>
      </c>
      <c r="J18" s="1356">
        <f t="shared" si="2"/>
        <v>18.59999999999998</v>
      </c>
      <c r="K18" s="73">
        <f t="shared" si="3"/>
        <v>18.59999999999998</v>
      </c>
    </row>
    <row r="19" spans="1:11" ht="18" customHeight="1" thickBot="1">
      <c r="A19" s="426"/>
      <c r="B19" s="526" t="s">
        <v>334</v>
      </c>
      <c r="C19" s="525">
        <v>54.2800000000002</v>
      </c>
      <c r="D19" s="559">
        <v>6662.38</v>
      </c>
      <c r="E19" s="559">
        <f>SUM(E17:E18)</f>
        <v>1665.6000000000001</v>
      </c>
      <c r="F19" s="559">
        <f t="shared" si="0"/>
        <v>1719.8800000000003</v>
      </c>
      <c r="G19" s="536">
        <f>SUM(G17:G18)</f>
        <v>1240.8</v>
      </c>
      <c r="H19" s="536">
        <f>SUM(H17:H18)</f>
        <v>479.08000000000027</v>
      </c>
      <c r="I19" s="1352">
        <f>SUM(I17:I18)</f>
        <v>3217.900000000001</v>
      </c>
      <c r="J19" s="1356">
        <f t="shared" si="2"/>
        <v>1977.100000000001</v>
      </c>
      <c r="K19" s="73">
        <f t="shared" si="3"/>
        <v>1977.100000000001</v>
      </c>
    </row>
    <row r="20" spans="1:12" ht="15.75" customHeight="1" thickBot="1">
      <c r="A20" s="539"/>
      <c r="B20" s="540" t="s">
        <v>339</v>
      </c>
      <c r="C20" s="535">
        <v>1359.470000000003</v>
      </c>
      <c r="D20" s="959">
        <v>19684.766000000003</v>
      </c>
      <c r="E20" s="989">
        <f>SUM(E9:E18)-E14</f>
        <v>4529.45</v>
      </c>
      <c r="F20" s="570">
        <f t="shared" si="0"/>
        <v>5888.920000000003</v>
      </c>
      <c r="G20" s="572">
        <f>SUM(G9:G18)-G14</f>
        <v>3932.5299999999997</v>
      </c>
      <c r="H20" s="751">
        <f t="shared" si="1"/>
        <v>1956.390000000003</v>
      </c>
      <c r="I20" s="1353">
        <v>10164.12</v>
      </c>
      <c r="J20" s="1356">
        <f t="shared" si="2"/>
        <v>6231.590000000001</v>
      </c>
      <c r="K20" s="73">
        <f t="shared" si="3"/>
        <v>6231.590000000001</v>
      </c>
      <c r="L20" s="73"/>
    </row>
    <row r="21" spans="1:11" ht="15" customHeight="1">
      <c r="A21" s="537"/>
      <c r="B21" s="527" t="s">
        <v>158</v>
      </c>
      <c r="C21" s="528"/>
      <c r="D21" s="528"/>
      <c r="E21" s="538"/>
      <c r="F21" s="531"/>
      <c r="G21" s="538"/>
      <c r="H21" s="1299"/>
      <c r="I21" s="1351"/>
      <c r="J21" s="1356"/>
      <c r="K21" s="73">
        <f t="shared" si="3"/>
        <v>0</v>
      </c>
    </row>
    <row r="22" spans="1:11" ht="18" customHeight="1">
      <c r="A22" s="425">
        <v>10</v>
      </c>
      <c r="B22" s="135" t="s">
        <v>159</v>
      </c>
      <c r="C22" s="422">
        <v>282.41999999999996</v>
      </c>
      <c r="D22" s="422">
        <v>776.1320000000001</v>
      </c>
      <c r="E22" s="422"/>
      <c r="F22" s="422">
        <f aca="true" t="shared" si="4" ref="F22:F27">SUM(C22+E22)</f>
        <v>282.41999999999996</v>
      </c>
      <c r="G22" s="423">
        <f>SUM('Sh1-Breakup'!CS23)</f>
        <v>0</v>
      </c>
      <c r="H22" s="1297">
        <f t="shared" si="1"/>
        <v>282.41999999999996</v>
      </c>
      <c r="I22" s="1348">
        <v>47.28</v>
      </c>
      <c r="J22" s="1356">
        <f t="shared" si="2"/>
        <v>47.28</v>
      </c>
      <c r="K22" s="73">
        <f t="shared" si="3"/>
        <v>47.28</v>
      </c>
    </row>
    <row r="23" spans="1:11" ht="18" customHeight="1">
      <c r="A23" s="425">
        <v>11</v>
      </c>
      <c r="B23" s="135" t="s">
        <v>30</v>
      </c>
      <c r="C23" s="422">
        <v>1702.909999999999</v>
      </c>
      <c r="D23" s="422">
        <v>11073.19</v>
      </c>
      <c r="E23" s="422">
        <v>2768.3</v>
      </c>
      <c r="F23" s="422">
        <f t="shared" si="4"/>
        <v>4471.209999999999</v>
      </c>
      <c r="G23" s="423">
        <f>SUM('Sh1-Breakup'!CS24)</f>
        <v>275</v>
      </c>
      <c r="H23" s="1297">
        <f t="shared" si="1"/>
        <v>4196.209999999999</v>
      </c>
      <c r="I23" s="1348">
        <v>610.4700000000003</v>
      </c>
      <c r="J23" s="1356">
        <f t="shared" si="2"/>
        <v>335.47000000000025</v>
      </c>
      <c r="K23" s="73">
        <f t="shared" si="3"/>
        <v>335.47000000000025</v>
      </c>
    </row>
    <row r="24" spans="1:11" ht="18" customHeight="1">
      <c r="A24" s="425">
        <v>12</v>
      </c>
      <c r="B24" s="135" t="s">
        <v>31</v>
      </c>
      <c r="C24" s="421">
        <v>205.17000000000007</v>
      </c>
      <c r="D24" s="422">
        <v>5887.936000000001</v>
      </c>
      <c r="E24" s="422">
        <v>1471.98</v>
      </c>
      <c r="F24" s="422">
        <f t="shared" si="4"/>
        <v>1677.15</v>
      </c>
      <c r="G24" s="423">
        <f>SUM('Sh1-Breakup'!CS25)</f>
        <v>949.13</v>
      </c>
      <c r="H24" s="1297">
        <f t="shared" si="1"/>
        <v>728.0200000000001</v>
      </c>
      <c r="I24" s="1348">
        <v>709.6999999999998</v>
      </c>
      <c r="J24" s="1356">
        <f t="shared" si="2"/>
        <v>-239.43000000000018</v>
      </c>
      <c r="K24" s="73">
        <f t="shared" si="3"/>
        <v>-239.43000000000018</v>
      </c>
    </row>
    <row r="25" spans="1:11" ht="18" customHeight="1">
      <c r="A25" s="425">
        <v>13</v>
      </c>
      <c r="B25" s="135" t="s">
        <v>32</v>
      </c>
      <c r="C25" s="422">
        <v>-152.15999999999985</v>
      </c>
      <c r="D25" s="422">
        <v>7258.6320000000005</v>
      </c>
      <c r="E25" s="422">
        <v>1814.66</v>
      </c>
      <c r="F25" s="422">
        <f t="shared" si="4"/>
        <v>1662.5000000000002</v>
      </c>
      <c r="G25" s="423">
        <f>SUM('Sh1-Breakup'!CS26)</f>
        <v>1306.55</v>
      </c>
      <c r="H25" s="1297">
        <f t="shared" si="1"/>
        <v>355.9500000000003</v>
      </c>
      <c r="I25" s="1348">
        <v>2248.5600000000004</v>
      </c>
      <c r="J25" s="1356">
        <f t="shared" si="2"/>
        <v>942.0100000000004</v>
      </c>
      <c r="K25" s="73">
        <f t="shared" si="3"/>
        <v>942.0100000000004</v>
      </c>
    </row>
    <row r="26" spans="1:11" ht="18" customHeight="1" thickBot="1">
      <c r="A26" s="426">
        <v>14</v>
      </c>
      <c r="B26" s="137" t="s">
        <v>93</v>
      </c>
      <c r="C26" s="541">
        <v>365.1300000000001</v>
      </c>
      <c r="D26" s="422">
        <v>6017.768</v>
      </c>
      <c r="E26" s="515">
        <v>1504.44</v>
      </c>
      <c r="F26" s="515">
        <f t="shared" si="4"/>
        <v>1869.5700000000002</v>
      </c>
      <c r="G26" s="543">
        <f>SUM('Sh1-Breakup'!CS27)</f>
        <v>1460.8400000000001</v>
      </c>
      <c r="H26" s="1298">
        <f t="shared" si="1"/>
        <v>408.73</v>
      </c>
      <c r="I26" s="1349">
        <v>1812.7199999999993</v>
      </c>
      <c r="J26" s="1356">
        <f t="shared" si="2"/>
        <v>351.8799999999992</v>
      </c>
      <c r="K26" s="73">
        <f t="shared" si="3"/>
        <v>351.8799999999992</v>
      </c>
    </row>
    <row r="27" spans="1:11" ht="18.75" customHeight="1" thickBot="1">
      <c r="A27" s="539"/>
      <c r="B27" s="540" t="s">
        <v>340</v>
      </c>
      <c r="C27" s="535">
        <v>2403.470000000001</v>
      </c>
      <c r="D27" s="136">
        <f>SUM('Sh1-Breakup'!CJ28)</f>
        <v>31013.658000000003</v>
      </c>
      <c r="E27" s="569">
        <f>SUM(E22:E26)</f>
        <v>7559.380000000001</v>
      </c>
      <c r="F27" s="570">
        <f t="shared" si="4"/>
        <v>9962.850000000002</v>
      </c>
      <c r="G27" s="572">
        <f>SUM('Sh1-Breakup'!CS28)</f>
        <v>3991.5200000000004</v>
      </c>
      <c r="H27" s="751">
        <f t="shared" si="1"/>
        <v>5971.330000000002</v>
      </c>
      <c r="I27" s="1353">
        <v>5428.730000000003</v>
      </c>
      <c r="J27" s="1356">
        <f t="shared" si="2"/>
        <v>1437.2100000000028</v>
      </c>
      <c r="K27" s="73">
        <f t="shared" si="3"/>
        <v>1437.2100000000028</v>
      </c>
    </row>
    <row r="28" spans="1:11" ht="15.75" customHeight="1">
      <c r="A28" s="537"/>
      <c r="B28" s="527" t="s">
        <v>160</v>
      </c>
      <c r="C28" s="528"/>
      <c r="D28" s="528"/>
      <c r="E28" s="538"/>
      <c r="F28" s="531"/>
      <c r="G28" s="528"/>
      <c r="H28" s="1299"/>
      <c r="I28" s="1351"/>
      <c r="J28" s="1356"/>
      <c r="K28" s="73">
        <f t="shared" si="3"/>
        <v>0</v>
      </c>
    </row>
    <row r="29" spans="1:11" ht="18" customHeight="1">
      <c r="A29" s="425">
        <v>15</v>
      </c>
      <c r="B29" s="135" t="s">
        <v>161</v>
      </c>
      <c r="C29" s="421">
        <v>85.44999999999891</v>
      </c>
      <c r="D29" s="422">
        <v>3116.98</v>
      </c>
      <c r="E29" s="422">
        <v>1419.15</v>
      </c>
      <c r="F29" s="422">
        <f aca="true" t="shared" si="5" ref="F29:F40">SUM(C29+E29)</f>
        <v>1504.599999999999</v>
      </c>
      <c r="G29" s="423">
        <f>SUM('Sh1-Breakup'!CS52)</f>
        <v>251.49</v>
      </c>
      <c r="H29" s="1297">
        <f t="shared" si="1"/>
        <v>1253.109999999999</v>
      </c>
      <c r="I29" s="1348">
        <v>2212.7299999999996</v>
      </c>
      <c r="J29" s="1356">
        <f t="shared" si="2"/>
        <v>1961.2399999999996</v>
      </c>
      <c r="K29" s="73">
        <f t="shared" si="3"/>
        <v>1961.2399999999996</v>
      </c>
    </row>
    <row r="30" spans="1:11" ht="18" customHeight="1">
      <c r="A30" s="425">
        <v>16</v>
      </c>
      <c r="B30" s="135" t="s">
        <v>162</v>
      </c>
      <c r="C30" s="421">
        <v>37.41000000000005</v>
      </c>
      <c r="D30" s="422">
        <v>405.15</v>
      </c>
      <c r="E30" s="422">
        <v>99.01</v>
      </c>
      <c r="F30" s="422">
        <f t="shared" si="5"/>
        <v>136.42000000000007</v>
      </c>
      <c r="G30" s="423">
        <f>SUM('Sh1-Breakup'!CS53)</f>
        <v>9.48</v>
      </c>
      <c r="H30" s="1297">
        <f t="shared" si="1"/>
        <v>126.94000000000007</v>
      </c>
      <c r="I30" s="1348">
        <v>31.099999999999994</v>
      </c>
      <c r="J30" s="1356">
        <f t="shared" si="2"/>
        <v>21.619999999999994</v>
      </c>
      <c r="K30" s="73">
        <f t="shared" si="3"/>
        <v>21.619999999999994</v>
      </c>
    </row>
    <row r="31" spans="1:11" ht="18" customHeight="1">
      <c r="A31" s="425"/>
      <c r="B31" s="135" t="s">
        <v>335</v>
      </c>
      <c r="C31" s="424">
        <v>122.85999999999785</v>
      </c>
      <c r="D31" s="136">
        <v>3522.13</v>
      </c>
      <c r="E31" s="136">
        <v>1518.16</v>
      </c>
      <c r="F31" s="136">
        <f t="shared" si="5"/>
        <v>1641.019999999998</v>
      </c>
      <c r="G31" s="975">
        <f>SUM(G29:G30)</f>
        <v>260.97</v>
      </c>
      <c r="H31" s="1300">
        <f t="shared" si="1"/>
        <v>1380.049999999998</v>
      </c>
      <c r="I31" s="1354">
        <v>2243.829999999999</v>
      </c>
      <c r="J31" s="1356">
        <f t="shared" si="2"/>
        <v>1982.859999999999</v>
      </c>
      <c r="K31" s="73">
        <f t="shared" si="3"/>
        <v>1982.859999999999</v>
      </c>
    </row>
    <row r="32" spans="1:11" ht="18" customHeight="1">
      <c r="A32" s="425">
        <v>17</v>
      </c>
      <c r="B32" s="135" t="s">
        <v>510</v>
      </c>
      <c r="C32" s="555">
        <v>0</v>
      </c>
      <c r="D32" s="422">
        <v>2550.51</v>
      </c>
      <c r="E32" s="422">
        <v>0</v>
      </c>
      <c r="F32" s="422"/>
      <c r="G32" s="516">
        <v>184.32</v>
      </c>
      <c r="H32" s="1297">
        <f t="shared" si="1"/>
        <v>-184.32</v>
      </c>
      <c r="I32" s="1348">
        <v>-184.32</v>
      </c>
      <c r="J32" s="1356">
        <f t="shared" si="2"/>
        <v>-368.64</v>
      </c>
      <c r="K32" s="73">
        <f t="shared" si="3"/>
        <v>-368.64</v>
      </c>
    </row>
    <row r="33" spans="1:12" ht="15.75" customHeight="1">
      <c r="A33" s="425">
        <v>17</v>
      </c>
      <c r="B33" s="135" t="s">
        <v>45</v>
      </c>
      <c r="C33" s="422">
        <v>217.14999999999964</v>
      </c>
      <c r="D33" s="422">
        <v>5295.41</v>
      </c>
      <c r="E33" s="422">
        <v>1323.85</v>
      </c>
      <c r="F33" s="422">
        <f t="shared" si="5"/>
        <v>1540.9999999999995</v>
      </c>
      <c r="G33" s="516">
        <f>SUM('Sh1-Breakup'!CS56)</f>
        <v>1104.89</v>
      </c>
      <c r="H33" s="1297">
        <f t="shared" si="1"/>
        <v>436.10999999999945</v>
      </c>
      <c r="I33" s="1348">
        <v>4517.980000000001</v>
      </c>
      <c r="J33" s="1356">
        <f t="shared" si="2"/>
        <v>3413.090000000001</v>
      </c>
      <c r="K33" s="73">
        <f t="shared" si="3"/>
        <v>3413.090000000001</v>
      </c>
      <c r="L33" s="73"/>
    </row>
    <row r="34" spans="1:11" ht="18.75" customHeight="1">
      <c r="A34" s="425">
        <v>18</v>
      </c>
      <c r="B34" s="135" t="s">
        <v>46</v>
      </c>
      <c r="C34" s="422">
        <v>-99.65000000000009</v>
      </c>
      <c r="D34" s="422">
        <v>2710.1859999999997</v>
      </c>
      <c r="E34" s="422">
        <v>677.55</v>
      </c>
      <c r="F34" s="422">
        <f t="shared" si="5"/>
        <v>577.8999999999999</v>
      </c>
      <c r="G34" s="516">
        <f>SUM('Sh1-Breakup'!CS57)</f>
        <v>803.75</v>
      </c>
      <c r="H34" s="1297">
        <f t="shared" si="1"/>
        <v>-225.85000000000014</v>
      </c>
      <c r="I34" s="1348">
        <v>2622.43</v>
      </c>
      <c r="J34" s="1356">
        <f t="shared" si="2"/>
        <v>1818.6799999999998</v>
      </c>
      <c r="K34" s="73">
        <f t="shared" si="3"/>
        <v>1818.6799999999998</v>
      </c>
    </row>
    <row r="35" spans="1:11" ht="17.25" customHeight="1">
      <c r="A35" s="425">
        <v>19</v>
      </c>
      <c r="B35" s="135" t="s">
        <v>47</v>
      </c>
      <c r="C35" s="421">
        <v>40.58000000000001</v>
      </c>
      <c r="D35" s="422">
        <v>1082.32</v>
      </c>
      <c r="E35" s="422">
        <v>0</v>
      </c>
      <c r="F35" s="422">
        <f t="shared" si="5"/>
        <v>40.58000000000001</v>
      </c>
      <c r="G35" s="423">
        <f>SUM('Sh1-Breakup'!CS58)</f>
        <v>0</v>
      </c>
      <c r="H35" s="1297">
        <f t="shared" si="1"/>
        <v>40.58000000000001</v>
      </c>
      <c r="I35" s="1348">
        <v>0</v>
      </c>
      <c r="J35" s="1356">
        <f t="shared" si="2"/>
        <v>0</v>
      </c>
      <c r="K35" s="73">
        <f t="shared" si="3"/>
        <v>0</v>
      </c>
    </row>
    <row r="36" spans="1:11" ht="17.25" customHeight="1">
      <c r="A36" s="425">
        <v>20</v>
      </c>
      <c r="B36" s="135" t="s">
        <v>48</v>
      </c>
      <c r="C36" s="421">
        <v>460.65999999999997</v>
      </c>
      <c r="D36" s="422">
        <v>968.5</v>
      </c>
      <c r="E36" s="422">
        <v>0</v>
      </c>
      <c r="F36" s="422">
        <f t="shared" si="5"/>
        <v>460.65999999999997</v>
      </c>
      <c r="G36" s="423">
        <f>SUM('Sh1-Breakup'!CS59)</f>
        <v>0</v>
      </c>
      <c r="H36" s="1297">
        <f t="shared" si="1"/>
        <v>460.65999999999997</v>
      </c>
      <c r="I36" s="1348">
        <v>7.3999999999999915</v>
      </c>
      <c r="J36" s="1356">
        <f t="shared" si="2"/>
        <v>7.3999999999999915</v>
      </c>
      <c r="K36" s="73">
        <f t="shared" si="3"/>
        <v>7.3999999999999915</v>
      </c>
    </row>
    <row r="37" spans="1:11" ht="17.25" customHeight="1">
      <c r="A37" s="425">
        <v>21</v>
      </c>
      <c r="B37" s="135" t="s">
        <v>163</v>
      </c>
      <c r="C37" s="422">
        <v>1404.090000000001</v>
      </c>
      <c r="D37" s="422">
        <v>5292.3</v>
      </c>
      <c r="E37" s="422">
        <v>1323.08</v>
      </c>
      <c r="F37" s="422">
        <f t="shared" si="5"/>
        <v>2727.170000000001</v>
      </c>
      <c r="G37" s="516">
        <f>SUM('Sh1-Breakup'!CS60)</f>
        <v>567.94</v>
      </c>
      <c r="H37" s="1297">
        <f t="shared" si="1"/>
        <v>2159.230000000001</v>
      </c>
      <c r="I37" s="1348">
        <v>879.9400000000005</v>
      </c>
      <c r="J37" s="1356">
        <f t="shared" si="2"/>
        <v>312.00000000000045</v>
      </c>
      <c r="K37" s="73">
        <f t="shared" si="3"/>
        <v>312.00000000000045</v>
      </c>
    </row>
    <row r="38" spans="1:11" ht="18" customHeight="1" thickBot="1">
      <c r="A38" s="426">
        <v>22</v>
      </c>
      <c r="B38" s="137" t="s">
        <v>164</v>
      </c>
      <c r="C38" s="515">
        <v>96.51000000000005</v>
      </c>
      <c r="D38" s="515">
        <v>547.48</v>
      </c>
      <c r="E38" s="515">
        <v>136.87</v>
      </c>
      <c r="F38" s="422">
        <f t="shared" si="5"/>
        <v>233.38000000000005</v>
      </c>
      <c r="G38" s="543">
        <f>SUM('Sh1-Breakup'!CS61)</f>
        <v>58.9</v>
      </c>
      <c r="H38" s="1297">
        <f t="shared" si="1"/>
        <v>174.48000000000005</v>
      </c>
      <c r="I38" s="1348">
        <v>33.79000000000002</v>
      </c>
      <c r="J38" s="1356">
        <f t="shared" si="2"/>
        <v>-25.109999999999978</v>
      </c>
      <c r="K38" s="73">
        <f t="shared" si="3"/>
        <v>-25.109999999999978</v>
      </c>
    </row>
    <row r="39" spans="1:11" ht="18" customHeight="1" thickBot="1">
      <c r="A39" s="960">
        <v>23</v>
      </c>
      <c r="B39" s="961" t="s">
        <v>336</v>
      </c>
      <c r="C39" s="962">
        <v>1500.6000000000022</v>
      </c>
      <c r="D39" s="963">
        <f>SUM('Sh1-Breakup'!CJ62)</f>
        <v>5839.780000000001</v>
      </c>
      <c r="E39" s="990">
        <f>SUM(E37:E38)</f>
        <v>1459.9499999999998</v>
      </c>
      <c r="F39" s="559">
        <f t="shared" si="5"/>
        <v>2960.550000000002</v>
      </c>
      <c r="G39" s="988">
        <f>SUM(G37:G38)</f>
        <v>626.84</v>
      </c>
      <c r="H39" s="1300">
        <f t="shared" si="1"/>
        <v>2333.710000000002</v>
      </c>
      <c r="I39" s="1355">
        <v>913.7300000000014</v>
      </c>
      <c r="J39" s="1356">
        <f t="shared" si="2"/>
        <v>286.89000000000135</v>
      </c>
      <c r="K39" s="73">
        <f t="shared" si="3"/>
        <v>286.89000000000135</v>
      </c>
    </row>
    <row r="40" spans="1:11" ht="15.75" customHeight="1" thickBot="1">
      <c r="A40" s="580"/>
      <c r="B40" s="533" t="s">
        <v>341</v>
      </c>
      <c r="C40" s="535">
        <v>2242.2000000000044</v>
      </c>
      <c r="D40" s="964">
        <f>SUM('Sh1-Breakup'!CJ63)</f>
        <v>21968.826</v>
      </c>
      <c r="E40" s="569">
        <f>SUM(E29:E38)-E31</f>
        <v>4979.51</v>
      </c>
      <c r="F40" s="570">
        <f t="shared" si="5"/>
        <v>7221.710000000005</v>
      </c>
      <c r="G40" s="572">
        <f>SUM(G29:G38)-G31</f>
        <v>2980.7700000000004</v>
      </c>
      <c r="H40" s="1300">
        <f t="shared" si="1"/>
        <v>4240.940000000004</v>
      </c>
      <c r="I40" s="1353">
        <v>10305.37000000001</v>
      </c>
      <c r="J40" s="1356">
        <f t="shared" si="2"/>
        <v>7324.6000000000095</v>
      </c>
      <c r="K40" s="73">
        <f t="shared" si="3"/>
        <v>7324.6000000000095</v>
      </c>
    </row>
    <row r="41" spans="1:11" ht="16.5" customHeight="1">
      <c r="A41" s="579"/>
      <c r="B41" s="527" t="s">
        <v>51</v>
      </c>
      <c r="C41" s="528"/>
      <c r="D41" s="528"/>
      <c r="E41" s="538"/>
      <c r="F41" s="531"/>
      <c r="G41" s="529"/>
      <c r="H41" s="1297"/>
      <c r="I41" s="1351"/>
      <c r="J41" s="1356"/>
      <c r="K41" s="73">
        <f t="shared" si="3"/>
        <v>0</v>
      </c>
    </row>
    <row r="42" spans="1:11" ht="17.25" customHeight="1">
      <c r="A42" s="425">
        <v>24</v>
      </c>
      <c r="B42" s="135" t="s">
        <v>52</v>
      </c>
      <c r="C42" s="422">
        <v>261.77000000000004</v>
      </c>
      <c r="D42" s="422">
        <f>SUM('Sh1-Breakup'!CJ75)</f>
        <v>633.6</v>
      </c>
      <c r="E42" s="422"/>
      <c r="F42" s="422">
        <f aca="true" t="shared" si="6" ref="F42:F49">SUM(C42+E42)</f>
        <v>261.77000000000004</v>
      </c>
      <c r="G42" s="423">
        <f>SUM('Sh1-Breakup'!CS75)</f>
        <v>0</v>
      </c>
      <c r="H42" s="1297">
        <f t="shared" si="1"/>
        <v>261.77000000000004</v>
      </c>
      <c r="I42" s="1348">
        <v>163.75</v>
      </c>
      <c r="J42" s="1356">
        <f t="shared" si="2"/>
        <v>163.75</v>
      </c>
      <c r="K42" s="73">
        <f t="shared" si="3"/>
        <v>163.75</v>
      </c>
    </row>
    <row r="43" spans="1:11" ht="18" customHeight="1">
      <c r="A43" s="425">
        <v>25</v>
      </c>
      <c r="B43" s="135" t="s">
        <v>91</v>
      </c>
      <c r="C43" s="422">
        <v>30.38</v>
      </c>
      <c r="D43" s="422">
        <v>105.79</v>
      </c>
      <c r="E43" s="422"/>
      <c r="F43" s="422">
        <f t="shared" si="6"/>
        <v>30.38</v>
      </c>
      <c r="G43" s="423">
        <v>0</v>
      </c>
      <c r="H43" s="1297">
        <f t="shared" si="1"/>
        <v>30.38</v>
      </c>
      <c r="I43" s="1348">
        <v>0</v>
      </c>
      <c r="J43" s="1356">
        <f t="shared" si="2"/>
        <v>0</v>
      </c>
      <c r="K43" s="73">
        <f t="shared" si="3"/>
        <v>0</v>
      </c>
    </row>
    <row r="44" spans="1:11" ht="18" customHeight="1">
      <c r="A44" s="425">
        <v>26</v>
      </c>
      <c r="B44" s="458" t="s">
        <v>165</v>
      </c>
      <c r="C44" s="422">
        <v>457.3200000000006</v>
      </c>
      <c r="D44" s="422">
        <v>5044.43</v>
      </c>
      <c r="E44" s="422">
        <v>1261.11</v>
      </c>
      <c r="F44" s="422">
        <f t="shared" si="6"/>
        <v>1718.4300000000005</v>
      </c>
      <c r="G44" s="516">
        <f>SUM('Sh1-Breakup'!CS76)</f>
        <v>1411.58</v>
      </c>
      <c r="H44" s="1297">
        <f t="shared" si="1"/>
        <v>306.8500000000006</v>
      </c>
      <c r="I44" s="1348">
        <v>670.0800000000008</v>
      </c>
      <c r="J44" s="1356">
        <f t="shared" si="2"/>
        <v>-741.4999999999991</v>
      </c>
      <c r="K44" s="73">
        <f t="shared" si="3"/>
        <v>-741.4999999999991</v>
      </c>
    </row>
    <row r="45" spans="1:11" ht="18" customHeight="1">
      <c r="A45" s="425">
        <v>27</v>
      </c>
      <c r="B45" s="135" t="s">
        <v>166</v>
      </c>
      <c r="C45" s="421">
        <v>292.2399999999998</v>
      </c>
      <c r="D45" s="422">
        <v>7092.92</v>
      </c>
      <c r="E45" s="422">
        <v>1773.23</v>
      </c>
      <c r="F45" s="422">
        <f t="shared" si="6"/>
        <v>2065.47</v>
      </c>
      <c r="G45" s="516">
        <f>SUM('Sh1-Breakup'!CS77)</f>
        <v>1005.38</v>
      </c>
      <c r="H45" s="1297">
        <f t="shared" si="1"/>
        <v>1060.0899999999997</v>
      </c>
      <c r="I45" s="1348">
        <v>4302.88</v>
      </c>
      <c r="J45" s="1356">
        <f t="shared" si="2"/>
        <v>3297.5</v>
      </c>
      <c r="K45" s="73">
        <f t="shared" si="3"/>
        <v>3297.5</v>
      </c>
    </row>
    <row r="46" spans="1:11" ht="17.25" customHeight="1">
      <c r="A46" s="425">
        <v>28</v>
      </c>
      <c r="B46" s="135" t="s">
        <v>167</v>
      </c>
      <c r="C46" s="422">
        <v>17.349</v>
      </c>
      <c r="D46" s="422">
        <v>176.45</v>
      </c>
      <c r="E46" s="422"/>
      <c r="F46" s="422">
        <f t="shared" si="6"/>
        <v>17.349</v>
      </c>
      <c r="G46" s="423">
        <v>0</v>
      </c>
      <c r="H46" s="1297">
        <f t="shared" si="1"/>
        <v>17.349</v>
      </c>
      <c r="I46" s="1348">
        <v>0</v>
      </c>
      <c r="J46" s="1356">
        <f t="shared" si="2"/>
        <v>0</v>
      </c>
      <c r="K46" s="73">
        <f t="shared" si="3"/>
        <v>0</v>
      </c>
    </row>
    <row r="47" spans="1:11" ht="17.25" customHeight="1" thickBot="1">
      <c r="A47" s="425">
        <v>29</v>
      </c>
      <c r="B47" s="672" t="s">
        <v>168</v>
      </c>
      <c r="C47" s="422">
        <v>121.84999999999997</v>
      </c>
      <c r="D47" s="422">
        <v>715.8</v>
      </c>
      <c r="E47" s="422">
        <v>178.95</v>
      </c>
      <c r="F47" s="515">
        <f t="shared" si="6"/>
        <v>300.79999999999995</v>
      </c>
      <c r="G47" s="423">
        <f>SUM('Sh1-Breakup'!CS78)</f>
        <v>30.01</v>
      </c>
      <c r="H47" s="1297">
        <f t="shared" si="1"/>
        <v>270.78999999999996</v>
      </c>
      <c r="I47" s="1348">
        <v>0</v>
      </c>
      <c r="J47" s="1356">
        <f t="shared" si="2"/>
        <v>-30.01</v>
      </c>
      <c r="K47" s="73">
        <f t="shared" si="3"/>
        <v>-30.01</v>
      </c>
    </row>
    <row r="48" spans="1:11" ht="18" customHeight="1" thickBot="1">
      <c r="A48" s="426"/>
      <c r="B48" s="671" t="s">
        <v>337</v>
      </c>
      <c r="C48" s="525">
        <v>414.08999999999924</v>
      </c>
      <c r="D48" s="525">
        <f>SUM(D45+D47)</f>
        <v>7808.72</v>
      </c>
      <c r="E48" s="1301">
        <f>SUM(E45+E47)</f>
        <v>1952.18</v>
      </c>
      <c r="F48" s="570">
        <f t="shared" si="6"/>
        <v>2366.2699999999995</v>
      </c>
      <c r="G48" s="1303">
        <f>SUM(G45+G47)</f>
        <v>1035.39</v>
      </c>
      <c r="H48" s="1301">
        <f t="shared" si="1"/>
        <v>1330.8799999999994</v>
      </c>
      <c r="I48" s="1355">
        <v>4302.88</v>
      </c>
      <c r="J48" s="1356">
        <f t="shared" si="2"/>
        <v>3267.49</v>
      </c>
      <c r="K48" s="73">
        <f t="shared" si="3"/>
        <v>3267.49</v>
      </c>
    </row>
    <row r="49" spans="1:11" ht="17.25" customHeight="1" thickBot="1">
      <c r="A49" s="539"/>
      <c r="B49" s="540" t="s">
        <v>342</v>
      </c>
      <c r="C49" s="535">
        <v>1180.9089999999997</v>
      </c>
      <c r="D49" s="534">
        <f>SUM(D42:D47)</f>
        <v>13768.990000000002</v>
      </c>
      <c r="E49" s="569">
        <f>SUM(E42+E43+E44+E45+E46+E47)</f>
        <v>3213.29</v>
      </c>
      <c r="F49" s="570">
        <f t="shared" si="6"/>
        <v>4394.199</v>
      </c>
      <c r="G49" s="571">
        <f>SUM(G42:G47)</f>
        <v>2446.9700000000003</v>
      </c>
      <c r="H49" s="751">
        <f t="shared" si="1"/>
        <v>1947.2289999999994</v>
      </c>
      <c r="I49" s="1353">
        <v>5136.710000000001</v>
      </c>
      <c r="J49" s="1356">
        <f t="shared" si="2"/>
        <v>2689.7400000000007</v>
      </c>
      <c r="K49" s="73">
        <f t="shared" si="3"/>
        <v>2689.7400000000007</v>
      </c>
    </row>
    <row r="50" spans="1:11" ht="16.5" customHeight="1">
      <c r="A50" s="537"/>
      <c r="B50" s="527" t="s">
        <v>169</v>
      </c>
      <c r="C50" s="528"/>
      <c r="D50" s="528"/>
      <c r="E50" s="538"/>
      <c r="F50" s="531"/>
      <c r="G50" s="528"/>
      <c r="H50" s="1299"/>
      <c r="I50" s="1351"/>
      <c r="J50" s="1356"/>
      <c r="K50" s="73">
        <f t="shared" si="3"/>
        <v>0</v>
      </c>
    </row>
    <row r="51" spans="1:11" ht="18" customHeight="1">
      <c r="A51" s="425">
        <v>30</v>
      </c>
      <c r="B51" s="135" t="s">
        <v>57</v>
      </c>
      <c r="C51" s="422">
        <v>1116.73</v>
      </c>
      <c r="D51" s="422">
        <v>4520.110000000001</v>
      </c>
      <c r="E51" s="422"/>
      <c r="F51" s="422">
        <f aca="true" t="shared" si="7" ref="F51:F59">SUM(C51+E51)</f>
        <v>1116.73</v>
      </c>
      <c r="G51" s="516">
        <f>SUM('Sh1-Breakup'!CS82)</f>
        <v>69.66</v>
      </c>
      <c r="H51" s="1297">
        <f t="shared" si="1"/>
        <v>1047.07</v>
      </c>
      <c r="I51" s="1348">
        <v>1813.8599999999997</v>
      </c>
      <c r="J51" s="1356">
        <f t="shared" si="2"/>
        <v>1744.1999999999996</v>
      </c>
      <c r="K51" s="73">
        <f t="shared" si="3"/>
        <v>1744.1999999999996</v>
      </c>
    </row>
    <row r="52" spans="1:11" ht="18" customHeight="1">
      <c r="A52" s="425">
        <v>31</v>
      </c>
      <c r="B52" s="135" t="s">
        <v>170</v>
      </c>
      <c r="C52" s="421">
        <v>1115.960000000001</v>
      </c>
      <c r="D52" s="422">
        <v>10170.42</v>
      </c>
      <c r="E52" s="422">
        <v>2542.6</v>
      </c>
      <c r="F52" s="422">
        <f t="shared" si="7"/>
        <v>3658.560000000001</v>
      </c>
      <c r="G52" s="516">
        <f>SUM('Sh1-Breakup'!CS83)</f>
        <v>1114.27</v>
      </c>
      <c r="H52" s="1297">
        <f t="shared" si="1"/>
        <v>2544.290000000001</v>
      </c>
      <c r="I52" s="1348">
        <v>935.3899999999994</v>
      </c>
      <c r="J52" s="1356">
        <f t="shared" si="2"/>
        <v>-178.88000000000056</v>
      </c>
      <c r="K52" s="73">
        <f t="shared" si="3"/>
        <v>-178.88000000000056</v>
      </c>
    </row>
    <row r="53" spans="1:11" ht="18" customHeight="1">
      <c r="A53" s="425">
        <v>32</v>
      </c>
      <c r="B53" s="672" t="s">
        <v>211</v>
      </c>
      <c r="C53" s="422">
        <v>198.25000000000045</v>
      </c>
      <c r="D53" s="422">
        <v>2246.036</v>
      </c>
      <c r="E53" s="422">
        <v>561.5</v>
      </c>
      <c r="F53" s="422">
        <f t="shared" si="7"/>
        <v>759.7500000000005</v>
      </c>
      <c r="G53" s="423">
        <f>SUM('Sh1-Breakup'!CS84)</f>
        <v>642.5999999999999</v>
      </c>
      <c r="H53" s="1297">
        <f t="shared" si="1"/>
        <v>117.15000000000055</v>
      </c>
      <c r="I53" s="1348">
        <v>865.7700000000004</v>
      </c>
      <c r="J53" s="1356">
        <f t="shared" si="2"/>
        <v>223.17000000000053</v>
      </c>
      <c r="K53" s="73">
        <f t="shared" si="3"/>
        <v>223.17000000000053</v>
      </c>
    </row>
    <row r="54" spans="1:11" ht="18" customHeight="1">
      <c r="A54" s="425">
        <v>33</v>
      </c>
      <c r="B54" s="135" t="s">
        <v>171</v>
      </c>
      <c r="C54" s="422">
        <v>630.8099999999995</v>
      </c>
      <c r="D54" s="422">
        <v>13610.76</v>
      </c>
      <c r="E54" s="422">
        <v>3402.68</v>
      </c>
      <c r="F54" s="422">
        <f t="shared" si="7"/>
        <v>4033.4899999999993</v>
      </c>
      <c r="G54" s="423">
        <f>SUM('Sh1-Breakup'!CS85)</f>
        <v>2339.59</v>
      </c>
      <c r="H54" s="1297">
        <f t="shared" si="1"/>
        <v>1693.8999999999992</v>
      </c>
      <c r="I54" s="1348">
        <v>5413.219999999999</v>
      </c>
      <c r="J54" s="1356">
        <f t="shared" si="2"/>
        <v>3073.629999999999</v>
      </c>
      <c r="K54" s="73">
        <f t="shared" si="3"/>
        <v>3073.629999999999</v>
      </c>
    </row>
    <row r="55" spans="1:11" ht="18" customHeight="1">
      <c r="A55" s="425">
        <v>34</v>
      </c>
      <c r="B55" s="135" t="s">
        <v>172</v>
      </c>
      <c r="C55" s="422">
        <v>16.680000000000064</v>
      </c>
      <c r="D55" s="422">
        <v>937.85</v>
      </c>
      <c r="E55" s="422">
        <v>234.46</v>
      </c>
      <c r="F55" s="422">
        <f t="shared" si="7"/>
        <v>251.14000000000007</v>
      </c>
      <c r="G55" s="423">
        <f>SUM('Sh1-Breakup'!CS86)</f>
        <v>210.08</v>
      </c>
      <c r="H55" s="1297">
        <f t="shared" si="1"/>
        <v>41.06000000000006</v>
      </c>
      <c r="I55" s="1348">
        <v>173.54999999999995</v>
      </c>
      <c r="J55" s="1356">
        <f t="shared" si="2"/>
        <v>-36.53000000000006</v>
      </c>
      <c r="K55" s="73">
        <f t="shared" si="3"/>
        <v>-36.53000000000006</v>
      </c>
    </row>
    <row r="56" spans="1:11" ht="18" customHeight="1">
      <c r="A56" s="425">
        <v>35</v>
      </c>
      <c r="B56" s="135" t="s">
        <v>173</v>
      </c>
      <c r="C56" s="422">
        <v>28.88000000000011</v>
      </c>
      <c r="D56" s="422">
        <v>1659.26</v>
      </c>
      <c r="E56" s="422">
        <v>414.82</v>
      </c>
      <c r="F56" s="422">
        <f t="shared" si="7"/>
        <v>443.7000000000001</v>
      </c>
      <c r="G56" s="423">
        <f>SUM('Sh1-Breakup'!CS87)</f>
        <v>95.32</v>
      </c>
      <c r="H56" s="1297">
        <f t="shared" si="1"/>
        <v>348.3800000000001</v>
      </c>
      <c r="I56" s="1348">
        <v>466.51</v>
      </c>
      <c r="J56" s="1356">
        <f t="shared" si="2"/>
        <v>371.19</v>
      </c>
      <c r="K56" s="73">
        <f t="shared" si="3"/>
        <v>371.19</v>
      </c>
    </row>
    <row r="57" spans="1:11" ht="18" customHeight="1">
      <c r="A57" s="425">
        <v>36</v>
      </c>
      <c r="B57" s="135" t="s">
        <v>262</v>
      </c>
      <c r="C57" s="421">
        <v>129.81999999999994</v>
      </c>
      <c r="D57" s="422">
        <v>865.7</v>
      </c>
      <c r="E57" s="422">
        <v>216.43</v>
      </c>
      <c r="F57" s="422">
        <f t="shared" si="7"/>
        <v>346.24999999999994</v>
      </c>
      <c r="G57" s="423">
        <f>SUM('Sh1-Breakup'!CS88)</f>
        <v>90.53</v>
      </c>
      <c r="H57" s="1297">
        <f t="shared" si="1"/>
        <v>255.71999999999994</v>
      </c>
      <c r="I57" s="1348">
        <v>0</v>
      </c>
      <c r="J57" s="1356">
        <f t="shared" si="2"/>
        <v>-90.53</v>
      </c>
      <c r="K57" s="73">
        <f t="shared" si="3"/>
        <v>-90.53</v>
      </c>
    </row>
    <row r="58" spans="1:11" ht="18" customHeight="1" thickBot="1">
      <c r="A58" s="426"/>
      <c r="B58" s="137" t="s">
        <v>125</v>
      </c>
      <c r="C58" s="525">
        <v>1806.1899999999969</v>
      </c>
      <c r="D58" s="525">
        <f>SUM(D54:D57)</f>
        <v>17073.57</v>
      </c>
      <c r="E58" s="559">
        <f>SUM(E54:E57)</f>
        <v>4268.39</v>
      </c>
      <c r="F58" s="559">
        <f t="shared" si="7"/>
        <v>6074.579999999997</v>
      </c>
      <c r="G58" s="536">
        <f>SUM(G54:G57)</f>
        <v>2735.5200000000004</v>
      </c>
      <c r="H58" s="1301">
        <f t="shared" si="1"/>
        <v>3339.0599999999968</v>
      </c>
      <c r="I58" s="1355">
        <v>6053.279999999997</v>
      </c>
      <c r="J58" s="1356">
        <f t="shared" si="2"/>
        <v>3317.7599999999966</v>
      </c>
      <c r="K58" s="73">
        <f t="shared" si="3"/>
        <v>3317.7599999999966</v>
      </c>
    </row>
    <row r="59" spans="1:11" ht="17.25" customHeight="1" thickBot="1">
      <c r="A59" s="539"/>
      <c r="B59" s="540" t="s">
        <v>343</v>
      </c>
      <c r="C59" s="535">
        <v>3237.1299999999974</v>
      </c>
      <c r="D59" s="534">
        <f>SUM(D51:D57)</f>
        <v>34010.136</v>
      </c>
      <c r="E59" s="569">
        <f>SUM(E51:E57)</f>
        <v>7372.49</v>
      </c>
      <c r="F59" s="570">
        <f t="shared" si="7"/>
        <v>10609.619999999997</v>
      </c>
      <c r="G59" s="572">
        <f>SUM(G51:G57)</f>
        <v>4562.049999999999</v>
      </c>
      <c r="H59" s="751">
        <f t="shared" si="1"/>
        <v>6047.569999999998</v>
      </c>
      <c r="I59" s="1353">
        <v>9668.300000000003</v>
      </c>
      <c r="J59" s="1356">
        <f t="shared" si="2"/>
        <v>5106.250000000004</v>
      </c>
      <c r="K59" s="73">
        <f t="shared" si="3"/>
        <v>5106.250000000004</v>
      </c>
    </row>
    <row r="60" spans="1:11" ht="15.75" customHeight="1">
      <c r="A60" s="537"/>
      <c r="B60" s="527" t="s">
        <v>174</v>
      </c>
      <c r="C60" s="528"/>
      <c r="D60" s="528"/>
      <c r="E60" s="538"/>
      <c r="F60" s="531"/>
      <c r="G60" s="528"/>
      <c r="H60" s="1299"/>
      <c r="I60" s="1351"/>
      <c r="J60" s="1356"/>
      <c r="K60" s="73">
        <f t="shared" si="3"/>
        <v>0</v>
      </c>
    </row>
    <row r="61" spans="1:11" ht="18" customHeight="1">
      <c r="A61" s="425">
        <v>37</v>
      </c>
      <c r="B61" s="135" t="s">
        <v>34</v>
      </c>
      <c r="C61" s="421">
        <v>270.69000000000005</v>
      </c>
      <c r="D61" s="422">
        <v>1926.5100000000002</v>
      </c>
      <c r="E61" s="422">
        <v>0</v>
      </c>
      <c r="F61" s="422">
        <f aca="true" t="shared" si="8" ref="F61:F72">SUM(C61+E61)</f>
        <v>270.69000000000005</v>
      </c>
      <c r="G61" s="423">
        <f>SUM('Sh1-Breakup'!CS40)</f>
        <v>0</v>
      </c>
      <c r="H61" s="1297">
        <f t="shared" si="1"/>
        <v>270.69000000000005</v>
      </c>
      <c r="I61" s="1348">
        <v>8.509999999999991</v>
      </c>
      <c r="J61" s="1356">
        <f t="shared" si="2"/>
        <v>8.509999999999991</v>
      </c>
      <c r="K61" s="73">
        <f t="shared" si="3"/>
        <v>8.509999999999991</v>
      </c>
    </row>
    <row r="62" spans="1:11" ht="18" customHeight="1">
      <c r="A62" s="425">
        <v>38</v>
      </c>
      <c r="B62" s="135" t="s">
        <v>35</v>
      </c>
      <c r="C62" s="421">
        <v>226.10000000000036</v>
      </c>
      <c r="D62" s="422">
        <v>6836.66</v>
      </c>
      <c r="E62" s="422">
        <v>1709.16</v>
      </c>
      <c r="F62" s="422">
        <f t="shared" si="8"/>
        <v>1935.2600000000004</v>
      </c>
      <c r="G62" s="423">
        <f>SUM('Sh1-Breakup'!CS41)</f>
        <v>1089.12</v>
      </c>
      <c r="H62" s="1297">
        <f t="shared" si="1"/>
        <v>846.1400000000006</v>
      </c>
      <c r="I62" s="1348">
        <v>875.5799999999999</v>
      </c>
      <c r="J62" s="1356">
        <f t="shared" si="2"/>
        <v>-213.53999999999996</v>
      </c>
      <c r="K62" s="73">
        <f t="shared" si="3"/>
        <v>-213.53999999999996</v>
      </c>
    </row>
    <row r="63" spans="1:11" ht="18" customHeight="1" thickBot="1">
      <c r="A63" s="426">
        <v>39</v>
      </c>
      <c r="B63" s="137" t="s">
        <v>408</v>
      </c>
      <c r="C63" s="515">
        <v>23.600000000000023</v>
      </c>
      <c r="D63" s="515">
        <v>402.17</v>
      </c>
      <c r="E63" s="515">
        <v>100.54</v>
      </c>
      <c r="F63" s="515">
        <f t="shared" si="8"/>
        <v>124.14000000000003</v>
      </c>
      <c r="G63" s="543">
        <f>SUM('Sh1-Breakup'!CS42)</f>
        <v>0</v>
      </c>
      <c r="H63" s="1298">
        <f t="shared" si="1"/>
        <v>124.14000000000003</v>
      </c>
      <c r="I63" s="1349">
        <v>96.57000000000002</v>
      </c>
      <c r="J63" s="1356">
        <f t="shared" si="2"/>
        <v>96.57000000000002</v>
      </c>
      <c r="K63" s="73">
        <f t="shared" si="3"/>
        <v>96.57000000000002</v>
      </c>
    </row>
    <row r="64" spans="1:11" ht="18" customHeight="1" thickBot="1">
      <c r="A64" s="957"/>
      <c r="B64" s="1209" t="s">
        <v>409</v>
      </c>
      <c r="C64" s="954">
        <v>249.70000000000073</v>
      </c>
      <c r="D64" s="965">
        <v>7238.82</v>
      </c>
      <c r="E64" s="989">
        <f>SUM(E62:E63)</f>
        <v>1809.7</v>
      </c>
      <c r="F64" s="570">
        <f t="shared" si="8"/>
        <v>2059.4000000000005</v>
      </c>
      <c r="G64" s="1208">
        <f>SUM(G62:G63)</f>
        <v>1089.12</v>
      </c>
      <c r="H64" s="751">
        <f t="shared" si="1"/>
        <v>970.2800000000007</v>
      </c>
      <c r="I64" s="1353">
        <v>972.1499999999996</v>
      </c>
      <c r="J64" s="1356">
        <f t="shared" si="2"/>
        <v>-116.97000000000025</v>
      </c>
      <c r="K64" s="73">
        <f t="shared" si="3"/>
        <v>-116.97000000000025</v>
      </c>
    </row>
    <row r="65" spans="1:11" ht="17.25" customHeight="1">
      <c r="A65" s="955">
        <v>40</v>
      </c>
      <c r="B65" s="956" t="s">
        <v>36</v>
      </c>
      <c r="C65" s="531">
        <v>161.31999999999994</v>
      </c>
      <c r="D65" s="531">
        <v>1750.1999999999998</v>
      </c>
      <c r="E65" s="531">
        <v>437.55</v>
      </c>
      <c r="F65" s="531">
        <f t="shared" si="8"/>
        <v>598.8699999999999</v>
      </c>
      <c r="G65" s="538">
        <f>SUM('Sh1-Breakup'!CS44)</f>
        <v>143.4</v>
      </c>
      <c r="H65" s="1299">
        <f t="shared" si="1"/>
        <v>455.4699999999999</v>
      </c>
      <c r="I65" s="1351">
        <v>0</v>
      </c>
      <c r="J65" s="1356">
        <f t="shared" si="2"/>
        <v>-143.4</v>
      </c>
      <c r="K65" s="73">
        <f t="shared" si="3"/>
        <v>-143.4</v>
      </c>
    </row>
    <row r="66" spans="1:11" ht="18" customHeight="1">
      <c r="A66" s="425">
        <v>41</v>
      </c>
      <c r="B66" s="135" t="s">
        <v>37</v>
      </c>
      <c r="C66" s="422">
        <v>606.3299999999999</v>
      </c>
      <c r="D66" s="422">
        <v>1518.368</v>
      </c>
      <c r="E66" s="422">
        <v>0</v>
      </c>
      <c r="F66" s="422">
        <f t="shared" si="8"/>
        <v>606.3299999999999</v>
      </c>
      <c r="G66" s="423">
        <f>SUM('Sh1-Breakup'!CS45)</f>
        <v>460.37</v>
      </c>
      <c r="H66" s="1297">
        <f t="shared" si="1"/>
        <v>145.95999999999992</v>
      </c>
      <c r="I66" s="1348">
        <v>396.53</v>
      </c>
      <c r="J66" s="1356">
        <f t="shared" si="2"/>
        <v>-63.84000000000003</v>
      </c>
      <c r="K66" s="73">
        <f t="shared" si="3"/>
        <v>-63.84000000000003</v>
      </c>
    </row>
    <row r="67" spans="1:11" ht="17.25" customHeight="1">
      <c r="A67" s="425">
        <v>42</v>
      </c>
      <c r="B67" s="135" t="s">
        <v>38</v>
      </c>
      <c r="C67" s="421">
        <v>493.6600000000001</v>
      </c>
      <c r="D67" s="422">
        <v>1210.868</v>
      </c>
      <c r="E67" s="422">
        <v>302.72</v>
      </c>
      <c r="F67" s="422">
        <f t="shared" si="8"/>
        <v>796.3800000000001</v>
      </c>
      <c r="G67" s="423">
        <f>SUM('Sh1-Breakup'!CS46)</f>
        <v>0</v>
      </c>
      <c r="H67" s="1297">
        <f t="shared" si="1"/>
        <v>796.3800000000001</v>
      </c>
      <c r="I67" s="1348">
        <v>0</v>
      </c>
      <c r="J67" s="1356">
        <f t="shared" si="2"/>
        <v>0</v>
      </c>
      <c r="K67" s="73">
        <f t="shared" si="3"/>
        <v>0</v>
      </c>
    </row>
    <row r="68" spans="1:11" ht="18" customHeight="1">
      <c r="A68" s="425">
        <v>43</v>
      </c>
      <c r="B68" s="135" t="s">
        <v>39</v>
      </c>
      <c r="C68" s="421">
        <v>794.2699999999998</v>
      </c>
      <c r="D68" s="422">
        <v>1882.6680000000001</v>
      </c>
      <c r="E68" s="422">
        <v>470.67</v>
      </c>
      <c r="F68" s="422">
        <f t="shared" si="8"/>
        <v>1264.9399999999998</v>
      </c>
      <c r="G68" s="423">
        <f>SUM('Sh1-Breakup'!CS47)</f>
        <v>0</v>
      </c>
      <c r="H68" s="1297">
        <f t="shared" si="1"/>
        <v>1264.9399999999998</v>
      </c>
      <c r="I68" s="1348">
        <v>92.72999999999979</v>
      </c>
      <c r="J68" s="1356">
        <f t="shared" si="2"/>
        <v>92.72999999999979</v>
      </c>
      <c r="K68" s="73">
        <f t="shared" si="3"/>
        <v>92.72999999999979</v>
      </c>
    </row>
    <row r="69" spans="1:11" ht="17.25" customHeight="1">
      <c r="A69" s="425">
        <v>44</v>
      </c>
      <c r="B69" s="135" t="s">
        <v>350</v>
      </c>
      <c r="C69" s="422">
        <v>10.179999999999836</v>
      </c>
      <c r="D69" s="422">
        <v>1387.58</v>
      </c>
      <c r="E69" s="422">
        <v>346.9</v>
      </c>
      <c r="F69" s="422">
        <f t="shared" si="8"/>
        <v>357.0799999999998</v>
      </c>
      <c r="G69" s="423">
        <f>SUM('Sh1-Breakup'!CS48)</f>
        <v>0</v>
      </c>
      <c r="H69" s="1297">
        <f t="shared" si="1"/>
        <v>357.0799999999998</v>
      </c>
      <c r="I69" s="1348">
        <v>371.9200000000001</v>
      </c>
      <c r="J69" s="1356">
        <f t="shared" si="2"/>
        <v>371.9200000000001</v>
      </c>
      <c r="K69" s="73">
        <f t="shared" si="3"/>
        <v>371.9200000000001</v>
      </c>
    </row>
    <row r="70" spans="1:11" ht="18" customHeight="1" thickBot="1">
      <c r="A70" s="425">
        <v>45</v>
      </c>
      <c r="B70" s="137" t="s">
        <v>41</v>
      </c>
      <c r="C70" s="515">
        <v>114.73999999999998</v>
      </c>
      <c r="D70" s="422">
        <v>638.59</v>
      </c>
      <c r="E70" s="515">
        <v>0</v>
      </c>
      <c r="F70" s="515">
        <f t="shared" si="8"/>
        <v>114.73999999999998</v>
      </c>
      <c r="G70" s="543">
        <f>SUM('Sh1-Breakup'!CS49)</f>
        <v>0</v>
      </c>
      <c r="H70" s="1298">
        <f t="shared" si="1"/>
        <v>114.73999999999998</v>
      </c>
      <c r="I70" s="1348">
        <v>7.049999999999997</v>
      </c>
      <c r="J70" s="1356">
        <f t="shared" si="2"/>
        <v>7.049999999999997</v>
      </c>
      <c r="K70" s="73">
        <f t="shared" si="3"/>
        <v>7.049999999999997</v>
      </c>
    </row>
    <row r="71" spans="1:11" ht="15.75" customHeight="1" thickBot="1">
      <c r="A71" s="539"/>
      <c r="B71" s="540" t="s">
        <v>344</v>
      </c>
      <c r="C71" s="535">
        <v>2700.8899999999994</v>
      </c>
      <c r="D71" s="534">
        <f>SUM(D61:D70)-D64</f>
        <v>17553.613999999998</v>
      </c>
      <c r="E71" s="569">
        <f>SUM(E61:E70)-E64</f>
        <v>3367.54</v>
      </c>
      <c r="F71" s="1304">
        <f t="shared" si="8"/>
        <v>6068.429999999999</v>
      </c>
      <c r="G71" s="571">
        <f>SUM('Sh1-Breakup'!CS50)</f>
        <v>1692.8899999999999</v>
      </c>
      <c r="H71" s="751">
        <f t="shared" si="1"/>
        <v>4375.539999999999</v>
      </c>
      <c r="I71" s="1355">
        <v>1848.890000000003</v>
      </c>
      <c r="J71" s="1356">
        <f t="shared" si="2"/>
        <v>156.00000000000318</v>
      </c>
      <c r="K71" s="73">
        <f t="shared" si="3"/>
        <v>156.00000000000318</v>
      </c>
    </row>
    <row r="72" spans="1:11" ht="19.5" customHeight="1" thickBot="1">
      <c r="A72" s="539"/>
      <c r="B72" s="558" t="s">
        <v>355</v>
      </c>
      <c r="C72" s="535">
        <v>13124.069000000003</v>
      </c>
      <c r="D72" s="535">
        <f>SUM(D20++D27+D40+D49+D59+D71+0.01)</f>
        <v>138000</v>
      </c>
      <c r="E72" s="569">
        <f>SUM(E20++E27+E40+E49+E59+E71)</f>
        <v>31021.660000000003</v>
      </c>
      <c r="F72" s="570">
        <f t="shared" si="8"/>
        <v>44145.72900000001</v>
      </c>
      <c r="G72" s="571">
        <f>SUM(G20+G27+G40+G49+G59+G71)</f>
        <v>19606.73</v>
      </c>
      <c r="H72" s="751">
        <f t="shared" si="1"/>
        <v>24538.999000000007</v>
      </c>
      <c r="I72" s="1353">
        <v>42552.119999999995</v>
      </c>
      <c r="J72" s="1302">
        <f t="shared" si="2"/>
        <v>22945.389999999996</v>
      </c>
      <c r="K72" s="73">
        <f t="shared" si="3"/>
        <v>22945.389999999996</v>
      </c>
    </row>
    <row r="73" spans="1:8" ht="18.75" customHeight="1">
      <c r="A73" s="16"/>
      <c r="B73" s="966"/>
      <c r="C73" s="16"/>
      <c r="D73" s="16"/>
      <c r="E73" s="16"/>
      <c r="F73" s="16"/>
      <c r="G73" s="16"/>
      <c r="H73" s="16"/>
    </row>
    <row r="76" ht="12.75">
      <c r="F76" s="73"/>
    </row>
    <row r="79" ht="12.75">
      <c r="E79" s="73"/>
    </row>
    <row r="81" ht="12.75">
      <c r="E81" s="73"/>
    </row>
  </sheetData>
  <sheetProtection/>
  <mergeCells count="11">
    <mergeCell ref="A1:I1"/>
    <mergeCell ref="H3:H6"/>
    <mergeCell ref="G3:G6"/>
    <mergeCell ref="F3:F6"/>
    <mergeCell ref="E3:E6"/>
    <mergeCell ref="D3:D6"/>
    <mergeCell ref="J3:J6"/>
    <mergeCell ref="C3:C6"/>
    <mergeCell ref="B3:B6"/>
    <mergeCell ref="A3:A6"/>
    <mergeCell ref="I3:I6"/>
  </mergeCells>
  <printOptions verticalCentered="1"/>
  <pageMargins left="0.25" right="0" top="0.2" bottom="0" header="0.3" footer="0.05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="70" zoomScaleNormal="70" zoomScaleSheetLayoutView="85" zoomScalePageLayoutView="0" workbookViewId="0" topLeftCell="A6">
      <selection activeCell="L12" sqref="L12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18.00390625" style="0" customWidth="1"/>
    <col min="4" max="4" width="19.7109375" style="0" customWidth="1"/>
    <col min="5" max="5" width="15.421875" style="0" customWidth="1"/>
    <col min="6" max="6" width="17.57421875" style="0" customWidth="1"/>
    <col min="7" max="7" width="16.28125" style="0" customWidth="1"/>
    <col min="8" max="8" width="17.7109375" style="0" customWidth="1"/>
    <col min="9" max="9" width="16.00390625" style="0" customWidth="1"/>
  </cols>
  <sheetData>
    <row r="1" spans="1:9" ht="42.75" customHeight="1" thickBot="1">
      <c r="A1" s="1683" t="s">
        <v>498</v>
      </c>
      <c r="B1" s="1684"/>
      <c r="C1" s="1684"/>
      <c r="D1" s="1684"/>
      <c r="E1" s="1684"/>
      <c r="F1" s="1684"/>
      <c r="G1" s="1684"/>
      <c r="H1" s="1684"/>
      <c r="I1" s="1685"/>
    </row>
    <row r="2" spans="1:8" ht="16.5" customHeight="1" thickBot="1">
      <c r="A2" s="490"/>
      <c r="B2" s="490"/>
      <c r="C2" s="490"/>
      <c r="D2" s="490"/>
      <c r="E2" s="490"/>
      <c r="F2" s="490"/>
      <c r="G2" s="524" t="s">
        <v>338</v>
      </c>
      <c r="H2" s="524"/>
    </row>
    <row r="3" spans="1:9" ht="19.5" customHeight="1">
      <c r="A3" s="1644" t="s">
        <v>326</v>
      </c>
      <c r="B3" s="1647" t="s">
        <v>152</v>
      </c>
      <c r="C3" s="1647" t="s">
        <v>479</v>
      </c>
      <c r="D3" s="1647" t="s">
        <v>466</v>
      </c>
      <c r="E3" s="1650" t="s">
        <v>467</v>
      </c>
      <c r="F3" s="1656" t="s">
        <v>490</v>
      </c>
      <c r="G3" s="1659" t="s">
        <v>238</v>
      </c>
      <c r="H3" s="1686" t="s">
        <v>492</v>
      </c>
      <c r="I3" s="1681" t="s">
        <v>497</v>
      </c>
    </row>
    <row r="4" spans="1:9" ht="19.5" customHeight="1">
      <c r="A4" s="1645"/>
      <c r="B4" s="1648"/>
      <c r="C4" s="1648"/>
      <c r="D4" s="1648"/>
      <c r="E4" s="1651"/>
      <c r="F4" s="1657"/>
      <c r="G4" s="1660"/>
      <c r="H4" s="1687"/>
      <c r="I4" s="1682"/>
    </row>
    <row r="5" spans="1:9" ht="19.5" customHeight="1">
      <c r="A5" s="1645"/>
      <c r="B5" s="1648"/>
      <c r="C5" s="1648"/>
      <c r="D5" s="1648"/>
      <c r="E5" s="1651"/>
      <c r="F5" s="1657"/>
      <c r="G5" s="1660"/>
      <c r="H5" s="1687"/>
      <c r="I5" s="1682"/>
    </row>
    <row r="6" spans="1:9" ht="43.5" customHeight="1" thickBot="1">
      <c r="A6" s="1646"/>
      <c r="B6" s="1649"/>
      <c r="C6" s="1649"/>
      <c r="D6" s="1649"/>
      <c r="E6" s="1652"/>
      <c r="F6" s="1658"/>
      <c r="G6" s="1661"/>
      <c r="H6" s="1688"/>
      <c r="I6" s="1682"/>
    </row>
    <row r="7" spans="1:9" ht="16.5" customHeight="1" thickBot="1">
      <c r="A7" s="902">
        <v>1</v>
      </c>
      <c r="B7" s="903">
        <v>2</v>
      </c>
      <c r="C7" s="903">
        <v>3</v>
      </c>
      <c r="D7" s="903">
        <v>4</v>
      </c>
      <c r="E7" s="903">
        <v>5</v>
      </c>
      <c r="F7" s="905">
        <v>6</v>
      </c>
      <c r="G7" s="903">
        <v>7</v>
      </c>
      <c r="H7" s="1295">
        <v>8</v>
      </c>
      <c r="I7" s="588">
        <v>9</v>
      </c>
    </row>
    <row r="8" spans="1:9" ht="17.25" customHeight="1">
      <c r="A8" s="581"/>
      <c r="B8" s="582" t="s">
        <v>153</v>
      </c>
      <c r="C8" s="582"/>
      <c r="D8" s="582"/>
      <c r="E8" s="582"/>
      <c r="F8" s="582"/>
      <c r="G8" s="582"/>
      <c r="H8" s="1296"/>
      <c r="I8" s="6"/>
    </row>
    <row r="9" spans="1:11" ht="55.5" customHeight="1">
      <c r="A9" s="425">
        <v>1</v>
      </c>
      <c r="B9" s="135" t="s">
        <v>21</v>
      </c>
      <c r="C9" s="422">
        <v>6.400000000000091</v>
      </c>
      <c r="D9" s="422">
        <v>3101.28</v>
      </c>
      <c r="E9" s="422">
        <v>775.32</v>
      </c>
      <c r="F9" s="422">
        <f aca="true" t="shared" si="0" ref="F9:F14">SUM(C9+E9)</f>
        <v>781.7200000000001</v>
      </c>
      <c r="G9" s="423">
        <f>SUM('Sh1-Breakup'!CS12)</f>
        <v>719.8</v>
      </c>
      <c r="H9" s="1297">
        <f aca="true" t="shared" si="1" ref="H9:H14">SUM(F9-G9)</f>
        <v>61.920000000000186</v>
      </c>
      <c r="I9" s="1185">
        <f aca="true" t="shared" si="2" ref="I9:I14">SUM(D9*0.25)</f>
        <v>775.32</v>
      </c>
      <c r="K9" s="1320"/>
    </row>
    <row r="10" spans="1:11" ht="55.5" customHeight="1">
      <c r="A10" s="425">
        <v>2</v>
      </c>
      <c r="B10" s="135" t="s">
        <v>24</v>
      </c>
      <c r="C10" s="421">
        <v>843.3699999999999</v>
      </c>
      <c r="D10" s="422">
        <v>2993.38</v>
      </c>
      <c r="E10" s="422">
        <v>748.35</v>
      </c>
      <c r="F10" s="422">
        <f t="shared" si="0"/>
        <v>1591.7199999999998</v>
      </c>
      <c r="G10" s="423">
        <f>SUM('Sh1-Breakup'!CS17)</f>
        <v>1277.56</v>
      </c>
      <c r="H10" s="1297">
        <f t="shared" si="1"/>
        <v>314.15999999999985</v>
      </c>
      <c r="I10" s="1185">
        <f t="shared" si="2"/>
        <v>748.345</v>
      </c>
      <c r="K10" s="1320"/>
    </row>
    <row r="11" spans="1:11" ht="55.5" customHeight="1">
      <c r="A11" s="426">
        <v>3</v>
      </c>
      <c r="B11" s="137" t="s">
        <v>93</v>
      </c>
      <c r="C11" s="541">
        <v>365.1300000000001</v>
      </c>
      <c r="D11" s="422">
        <v>6017.768</v>
      </c>
      <c r="E11" s="515">
        <v>1504.44</v>
      </c>
      <c r="F11" s="422">
        <f t="shared" si="0"/>
        <v>1869.5700000000002</v>
      </c>
      <c r="G11" s="543">
        <f>SUM('Sh1-Breakup'!CS27)</f>
        <v>1460.8400000000001</v>
      </c>
      <c r="H11" s="1298">
        <f t="shared" si="1"/>
        <v>408.73</v>
      </c>
      <c r="I11" s="1185">
        <f t="shared" si="2"/>
        <v>1504.442</v>
      </c>
      <c r="K11" s="1320"/>
    </row>
    <row r="12" spans="1:11" ht="55.5" customHeight="1">
      <c r="A12" s="425">
        <v>4</v>
      </c>
      <c r="B12" s="135" t="s">
        <v>46</v>
      </c>
      <c r="C12" s="422">
        <v>-99.65000000000009</v>
      </c>
      <c r="D12" s="422">
        <v>2710.1859999999997</v>
      </c>
      <c r="E12" s="422">
        <v>677.55</v>
      </c>
      <c r="F12" s="422">
        <f t="shared" si="0"/>
        <v>577.8999999999999</v>
      </c>
      <c r="G12" s="516">
        <f>SUM('Sh1-Breakup'!CS57)</f>
        <v>803.75</v>
      </c>
      <c r="H12" s="1297">
        <f t="shared" si="1"/>
        <v>-225.85000000000014</v>
      </c>
      <c r="I12" s="1185">
        <f t="shared" si="2"/>
        <v>677.5464999999999</v>
      </c>
      <c r="K12" s="1320"/>
    </row>
    <row r="13" spans="1:11" ht="55.5" customHeight="1">
      <c r="A13" s="425">
        <v>5</v>
      </c>
      <c r="B13" s="458" t="s">
        <v>165</v>
      </c>
      <c r="C13" s="422">
        <v>457.3200000000006</v>
      </c>
      <c r="D13" s="422">
        <v>5044.43</v>
      </c>
      <c r="E13" s="422">
        <v>1261.11</v>
      </c>
      <c r="F13" s="422">
        <f t="shared" si="0"/>
        <v>1718.4300000000005</v>
      </c>
      <c r="G13" s="516">
        <f>SUM('Sh1-Breakup'!CS76)</f>
        <v>1411.58</v>
      </c>
      <c r="H13" s="1297">
        <f t="shared" si="1"/>
        <v>306.8500000000006</v>
      </c>
      <c r="I13" s="1185">
        <f t="shared" si="2"/>
        <v>1261.1075</v>
      </c>
      <c r="K13" s="1320"/>
    </row>
    <row r="14" spans="1:11" ht="55.5" customHeight="1">
      <c r="A14" s="425">
        <v>6</v>
      </c>
      <c r="B14" s="458" t="s">
        <v>211</v>
      </c>
      <c r="C14" s="422">
        <v>198.25000000000045</v>
      </c>
      <c r="D14" s="422">
        <v>2246.036</v>
      </c>
      <c r="E14" s="422">
        <v>561.5</v>
      </c>
      <c r="F14" s="422">
        <f t="shared" si="0"/>
        <v>759.7500000000005</v>
      </c>
      <c r="G14" s="423">
        <f>SUM('Sh1-Breakup'!CS84)</f>
        <v>642.5999999999999</v>
      </c>
      <c r="H14" s="1297">
        <f t="shared" si="1"/>
        <v>117.15000000000055</v>
      </c>
      <c r="I14" s="1185">
        <f t="shared" si="2"/>
        <v>561.509</v>
      </c>
      <c r="K14" s="1320"/>
    </row>
    <row r="15" spans="1:9" ht="29.25" customHeight="1">
      <c r="A15" s="2"/>
      <c r="B15" s="1322" t="s">
        <v>95</v>
      </c>
      <c r="C15" s="2"/>
      <c r="D15" s="2"/>
      <c r="E15" s="2"/>
      <c r="F15" s="2"/>
      <c r="G15" s="2"/>
      <c r="H15" s="2"/>
      <c r="I15" s="1321">
        <f>SUM(I9:I14)</f>
        <v>5528.27</v>
      </c>
    </row>
    <row r="18" ht="12.75">
      <c r="F18" s="73"/>
    </row>
    <row r="21" ht="12.75">
      <c r="E21" s="73"/>
    </row>
    <row r="23" ht="12.75">
      <c r="E23" s="73"/>
    </row>
  </sheetData>
  <sheetProtection/>
  <mergeCells count="10">
    <mergeCell ref="I3:I6"/>
    <mergeCell ref="A1:I1"/>
    <mergeCell ref="A3:A6"/>
    <mergeCell ref="B3:B6"/>
    <mergeCell ref="C3:C6"/>
    <mergeCell ref="D3:D6"/>
    <mergeCell ref="E3:E6"/>
    <mergeCell ref="F3:F6"/>
    <mergeCell ref="G3:G6"/>
    <mergeCell ref="H3:H6"/>
  </mergeCells>
  <printOptions verticalCentered="1"/>
  <pageMargins left="0.25" right="0" top="0.25" bottom="0" header="0.3" footer="0.0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2014-09-01T13:39:38Z</cp:lastPrinted>
  <dcterms:created xsi:type="dcterms:W3CDTF">1996-10-14T23:33:28Z</dcterms:created>
  <dcterms:modified xsi:type="dcterms:W3CDTF">2014-09-02T11:49:53Z</dcterms:modified>
  <cp:category/>
  <cp:version/>
  <cp:contentType/>
  <cp:contentStatus/>
</cp:coreProperties>
</file>